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9.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hidePivotFieldList="1" defaultThemeVersion="166925"/>
  <mc:AlternateContent xmlns:mc="http://schemas.openxmlformats.org/markup-compatibility/2006">
    <mc:Choice Requires="x15">
      <x15ac:absPath xmlns:x15ac="http://schemas.microsoft.com/office/spreadsheetml/2010/11/ac" url="C:\Users\carlos.trujillo\Desktop\CARLOS\publicaciones PAA\"/>
    </mc:Choice>
  </mc:AlternateContent>
  <xr:revisionPtr revIDLastSave="0" documentId="8_{0747F163-ADDD-4D29-A151-ACCA2CD3B923}" xr6:coauthVersionLast="36" xr6:coauthVersionMax="36" xr10:uidLastSave="{00000000-0000-0000-0000-000000000000}"/>
  <bookViews>
    <workbookView xWindow="0" yWindow="0" windowWidth="24000" windowHeight="9525" tabRatio="982" firstSheet="2" activeTab="10" xr2:uid="{00000000-000D-0000-FFFF-FFFF00000000}"/>
  </bookViews>
  <sheets>
    <sheet name="MENU CAJA DE HERRAMIENTAS" sheetId="4" r:id="rId1"/>
    <sheet name="GLOSARIO" sheetId="6" r:id="rId2"/>
    <sheet name="CONOCIMIENTO ENT" sheetId="9" r:id="rId3"/>
    <sheet name="MIPPA 1" sheetId="17" r:id="rId4"/>
    <sheet name="PRIORIZACIÓN" sheetId="20" r:id="rId5"/>
    <sheet name="MIPPA 1.1" sheetId="19" r:id="rId6"/>
    <sheet name="ANALISIS OCI" sheetId="3" r:id="rId7"/>
    <sheet name="MET CALCULO RECURSOS" sheetId="11" r:id="rId8"/>
    <sheet name="2. Días -horas hábiles x vig" sheetId="13" r:id="rId9"/>
    <sheet name="1. Horas requeridas PAAI" sheetId="12" r:id="rId10"/>
    <sheet name="PAA 2025" sheetId="23" r:id="rId11"/>
    <sheet name="MIPPA 2" sheetId="18" r:id="rId12"/>
    <sheet name="PAA OCI  " sheetId="5" state="hidden" r:id="rId13"/>
  </sheets>
  <externalReferences>
    <externalReference r:id="rId14"/>
    <externalReference r:id="rId15"/>
  </externalReferences>
  <definedNames>
    <definedName name="_xlnm._FilterDatabase" localSheetId="6" hidden="1">'ANALISIS OCI'!$C$9:$C$74</definedName>
    <definedName name="_xlnm._FilterDatabase" localSheetId="1" hidden="1">GLOSARIO!$A$1:$A$3</definedName>
    <definedName name="_xlnm._FilterDatabase" localSheetId="10" hidden="1">'PAA 2025'!$A$11:$AC$60</definedName>
    <definedName name="_xlnm._FilterDatabase" localSheetId="12" hidden="1">'PAA OCI  '!$A$13:$CS$55</definedName>
    <definedName name="_xlnm._FilterDatabase" localSheetId="4" hidden="1">PRIORIZACIÓN!$A$10:$AB$39</definedName>
    <definedName name="_ftn1" localSheetId="1">GLOSARIO!$A$19</definedName>
    <definedName name="_ftn2" localSheetId="1">GLOSARIO!$A$21</definedName>
    <definedName name="_ftn3" localSheetId="1">GLOSARIO!$A$22</definedName>
    <definedName name="_ftn4" localSheetId="1">GLOSARIO!$A$23</definedName>
    <definedName name="_ftn5" localSheetId="1">GLOSARIO!$A$24</definedName>
    <definedName name="_ftn6" localSheetId="1">GLOSARIO!$A$25</definedName>
    <definedName name="_ftn7" localSheetId="1">GLOSARIO!$A$26</definedName>
    <definedName name="_ftn8" localSheetId="1">GLOSARIO!$A$27</definedName>
    <definedName name="_ftnref1" localSheetId="1">GLOSARIO!$A$4</definedName>
    <definedName name="_ftnref2" localSheetId="1">GLOSARIO!$A$6</definedName>
    <definedName name="_ftnref3" localSheetId="1">GLOSARIO!$A$7</definedName>
    <definedName name="_ftnref4" localSheetId="1">GLOSARIO!$A$8</definedName>
    <definedName name="_ftnref5" localSheetId="1">GLOSARIO!$A$9</definedName>
    <definedName name="_ftnref6" localSheetId="1">GLOSARIO!$A$11</definedName>
    <definedName name="_ftnref7" localSheetId="1">GLOSARIO!$A$12</definedName>
    <definedName name="_ftnref8" localSheetId="1">GLOSARIO!$A$13</definedName>
    <definedName name="_xlnm.Print_Area" localSheetId="10">'PAA 2025'!$A$6:$R$56</definedName>
    <definedName name="_xlnm.Print_Area" localSheetId="12">'PAA OCI  '!$A$1:$U$57</definedName>
    <definedName name="DOCUMENTO_RELACIONADO" comment="Registre el documento o soporte del ítem en cuestión. (Físico o Magnético)">'CONOCIMIENTO ENT'!$C$5</definedName>
    <definedName name="riskprob">[1]Lookup!$B$2:$B$5</definedName>
    <definedName name="_xlnm.Print_Titles" localSheetId="10">'PAA 2025'!$10:$10</definedName>
    <definedName name="_xlnm.Print_Titles" localSheetId="12">'PAA OCI  '!$13:$16</definedName>
  </definedNames>
  <calcPr calcId="191029"/>
  <pivotCaches>
    <pivotCache cacheId="0" r:id="rId16"/>
    <pivotCache cacheId="1" r:id="rId1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1" i="20" l="1"/>
  <c r="H24" i="12"/>
  <c r="H22" i="12"/>
  <c r="H43" i="12"/>
  <c r="E41" i="12"/>
  <c r="G41" i="12" s="1"/>
  <c r="I41" i="12" s="1"/>
  <c r="N19" i="20" l="1"/>
  <c r="R57" i="23"/>
  <c r="Q57" i="23"/>
  <c r="P57" i="23"/>
  <c r="O57" i="23"/>
  <c r="N57" i="23"/>
  <c r="M57" i="23"/>
  <c r="L57" i="23"/>
  <c r="K57" i="23"/>
  <c r="J57" i="23"/>
  <c r="I57" i="23"/>
  <c r="H57" i="23"/>
  <c r="G57" i="23"/>
  <c r="C57" i="23"/>
  <c r="R39" i="20" l="1"/>
  <c r="S39" i="20" s="1"/>
  <c r="H53" i="12" l="1"/>
  <c r="D6" i="13" l="1"/>
  <c r="A24" i="3" l="1"/>
  <c r="A25" i="3"/>
  <c r="A26" i="3"/>
  <c r="A21" i="3"/>
  <c r="A22" i="3"/>
  <c r="A23" i="3"/>
  <c r="A14" i="3"/>
  <c r="A15" i="3"/>
  <c r="A16" i="3"/>
  <c r="A17" i="3"/>
  <c r="A18" i="3"/>
  <c r="A19" i="3"/>
  <c r="A20" i="3"/>
  <c r="A12" i="3"/>
  <c r="A13" i="3"/>
  <c r="A10" i="3"/>
  <c r="A11" i="3"/>
  <c r="R25" i="20" l="1"/>
  <c r="S25" i="20" s="1"/>
  <c r="P25" i="20"/>
  <c r="N25" i="20"/>
  <c r="G25" i="20"/>
  <c r="H25" i="20" s="1"/>
  <c r="I25" i="20" s="1"/>
  <c r="B23" i="3" s="1"/>
  <c r="R24" i="20"/>
  <c r="S24" i="20" s="1"/>
  <c r="P24" i="20"/>
  <c r="N24" i="20"/>
  <c r="G24" i="20"/>
  <c r="H24" i="20" s="1"/>
  <c r="I24" i="20" s="1"/>
  <c r="B22" i="3" s="1"/>
  <c r="R26" i="20"/>
  <c r="S26" i="20" s="1"/>
  <c r="P26" i="20"/>
  <c r="N26" i="20"/>
  <c r="G26" i="20"/>
  <c r="H26" i="20" s="1"/>
  <c r="I26" i="20" s="1"/>
  <c r="B24" i="3" s="1"/>
  <c r="R27" i="20"/>
  <c r="S27" i="20" s="1"/>
  <c r="P27" i="20"/>
  <c r="N27" i="20"/>
  <c r="G27" i="20"/>
  <c r="H27" i="20" s="1"/>
  <c r="I27" i="20" s="1"/>
  <c r="B25" i="3" s="1"/>
  <c r="R23" i="20"/>
  <c r="S23" i="20" s="1"/>
  <c r="P23" i="20"/>
  <c r="N23" i="20"/>
  <c r="G23" i="20"/>
  <c r="H23" i="20" s="1"/>
  <c r="I23" i="20" s="1"/>
  <c r="B21" i="3" s="1"/>
  <c r="L25" i="20" l="1"/>
  <c r="T25" i="20" s="1"/>
  <c r="U25" i="20" s="1"/>
  <c r="L24" i="20"/>
  <c r="T24" i="20" s="1"/>
  <c r="U24" i="20" s="1"/>
  <c r="L26" i="20"/>
  <c r="T26" i="20" s="1"/>
  <c r="U26" i="20" s="1"/>
  <c r="L27" i="20"/>
  <c r="T27" i="20" s="1"/>
  <c r="U27" i="20" s="1"/>
  <c r="L23" i="20"/>
  <c r="T23" i="20" l="1"/>
  <c r="U23" i="20" s="1"/>
  <c r="E38" i="12" l="1"/>
  <c r="E39" i="12"/>
  <c r="E40" i="12"/>
  <c r="E42" i="12"/>
  <c r="R12" i="20"/>
  <c r="G42" i="12" l="1"/>
  <c r="I42" i="12" s="1"/>
  <c r="G13" i="12"/>
  <c r="G18" i="12"/>
  <c r="I18" i="12" s="1"/>
  <c r="G19" i="12"/>
  <c r="I19" i="12" s="1"/>
  <c r="I13" i="12" l="1"/>
  <c r="R19" i="20"/>
  <c r="S19" i="20" s="1"/>
  <c r="P19" i="20"/>
  <c r="G19" i="20"/>
  <c r="H19" i="20" s="1"/>
  <c r="I19" i="20" s="1"/>
  <c r="B17" i="3" s="1"/>
  <c r="R18" i="20"/>
  <c r="S18" i="20" s="1"/>
  <c r="P18" i="20"/>
  <c r="N18" i="20"/>
  <c r="G18" i="20"/>
  <c r="H18" i="20" s="1"/>
  <c r="I18" i="20" s="1"/>
  <c r="B16" i="3" s="1"/>
  <c r="G14" i="12" l="1"/>
  <c r="G15" i="12"/>
  <c r="G16" i="12"/>
  <c r="G17" i="12"/>
  <c r="G20" i="12"/>
  <c r="G21" i="12"/>
  <c r="G22" i="12"/>
  <c r="G23" i="12"/>
  <c r="G24" i="12"/>
  <c r="G25" i="12"/>
  <c r="G26" i="12"/>
  <c r="G27" i="12"/>
  <c r="G28" i="12"/>
  <c r="G29" i="12"/>
  <c r="G30" i="12"/>
  <c r="G35" i="12"/>
  <c r="G36" i="12"/>
  <c r="G43" i="12"/>
  <c r="G44" i="12"/>
  <c r="G45" i="12"/>
  <c r="G46" i="12"/>
  <c r="G47" i="12"/>
  <c r="G48" i="12"/>
  <c r="G49" i="12"/>
  <c r="G50" i="12"/>
  <c r="G51" i="12"/>
  <c r="G52" i="12"/>
  <c r="G38" i="12"/>
  <c r="E37" i="12"/>
  <c r="G37" i="12" s="1"/>
  <c r="G33" i="12"/>
  <c r="G32" i="12" l="1"/>
  <c r="E31" i="12"/>
  <c r="G31" i="12" s="1"/>
  <c r="I45" i="12" l="1"/>
  <c r="G40" i="12" l="1"/>
  <c r="G39" i="12"/>
  <c r="G34" i="12"/>
  <c r="G53" i="12" l="1"/>
  <c r="P14" i="20"/>
  <c r="W19" i="3"/>
  <c r="V19" i="3"/>
  <c r="U19" i="3"/>
  <c r="T19" i="3"/>
  <c r="S19" i="3"/>
  <c r="R19" i="3"/>
  <c r="Q19" i="3"/>
  <c r="W18" i="3"/>
  <c r="V18" i="3"/>
  <c r="U18" i="3"/>
  <c r="T18" i="3"/>
  <c r="S18" i="3"/>
  <c r="R18" i="3"/>
  <c r="Q18" i="3"/>
  <c r="AA19" i="3" l="1"/>
  <c r="AA18" i="3"/>
  <c r="Z18" i="3"/>
  <c r="X19" i="3"/>
  <c r="Y19" i="3"/>
  <c r="X18" i="3"/>
  <c r="Z19" i="3"/>
  <c r="Y18" i="3"/>
  <c r="AB18" i="3" l="1"/>
  <c r="AC18" i="3" s="1"/>
  <c r="J20" i="20" s="1"/>
  <c r="AB19" i="3"/>
  <c r="AC19" i="3" s="1"/>
  <c r="J21" i="20" s="1"/>
  <c r="R16" i="20" l="1"/>
  <c r="S16" i="20" s="1"/>
  <c r="P16" i="20"/>
  <c r="N16" i="20"/>
  <c r="G16" i="20"/>
  <c r="H16" i="20" s="1"/>
  <c r="I16" i="20" s="1"/>
  <c r="B14" i="3" s="1"/>
  <c r="W26" i="3" l="1"/>
  <c r="V26" i="3"/>
  <c r="U26" i="3"/>
  <c r="T26" i="3"/>
  <c r="S26" i="3"/>
  <c r="R26" i="3"/>
  <c r="Q26" i="3"/>
  <c r="W25" i="3"/>
  <c r="V25" i="3"/>
  <c r="U25" i="3"/>
  <c r="T25" i="3"/>
  <c r="S25" i="3"/>
  <c r="R25" i="3"/>
  <c r="Q25" i="3"/>
  <c r="W24" i="3"/>
  <c r="V24" i="3"/>
  <c r="U24" i="3"/>
  <c r="T24" i="3"/>
  <c r="S24" i="3"/>
  <c r="R24" i="3"/>
  <c r="Q24" i="3"/>
  <c r="W23" i="3"/>
  <c r="V23" i="3"/>
  <c r="U23" i="3"/>
  <c r="T23" i="3"/>
  <c r="S23" i="3"/>
  <c r="R23" i="3"/>
  <c r="Q23" i="3"/>
  <c r="W22" i="3"/>
  <c r="V22" i="3"/>
  <c r="U22" i="3"/>
  <c r="T22" i="3"/>
  <c r="S22" i="3"/>
  <c r="R22" i="3"/>
  <c r="Q22" i="3"/>
  <c r="W21" i="3"/>
  <c r="V21" i="3"/>
  <c r="U21" i="3"/>
  <c r="T21" i="3"/>
  <c r="S21" i="3"/>
  <c r="R21" i="3"/>
  <c r="Q21" i="3"/>
  <c r="W20" i="3"/>
  <c r="V20" i="3"/>
  <c r="U20" i="3"/>
  <c r="T20" i="3"/>
  <c r="S20" i="3"/>
  <c r="R20" i="3"/>
  <c r="Q20" i="3"/>
  <c r="W17" i="3"/>
  <c r="V17" i="3"/>
  <c r="U17" i="3"/>
  <c r="T17" i="3"/>
  <c r="S17" i="3"/>
  <c r="R17" i="3"/>
  <c r="Q17" i="3"/>
  <c r="W16" i="3"/>
  <c r="V16" i="3"/>
  <c r="U16" i="3"/>
  <c r="T16" i="3"/>
  <c r="S16" i="3"/>
  <c r="R16" i="3"/>
  <c r="Q16" i="3"/>
  <c r="W15" i="3"/>
  <c r="V15" i="3"/>
  <c r="U15" i="3"/>
  <c r="T15" i="3"/>
  <c r="S15" i="3"/>
  <c r="R15" i="3"/>
  <c r="Q15" i="3"/>
  <c r="W14" i="3"/>
  <c r="V14" i="3"/>
  <c r="U14" i="3"/>
  <c r="T14" i="3"/>
  <c r="S14" i="3"/>
  <c r="R14" i="3"/>
  <c r="Q14" i="3"/>
  <c r="W13" i="3"/>
  <c r="V13" i="3"/>
  <c r="U13" i="3"/>
  <c r="T13" i="3"/>
  <c r="S13" i="3"/>
  <c r="R13" i="3"/>
  <c r="Q13" i="3"/>
  <c r="W12" i="3"/>
  <c r="V12" i="3"/>
  <c r="U12" i="3"/>
  <c r="T12" i="3"/>
  <c r="S12" i="3"/>
  <c r="R12" i="3"/>
  <c r="Q12" i="3"/>
  <c r="W11" i="3"/>
  <c r="V11" i="3"/>
  <c r="U11" i="3"/>
  <c r="T11" i="3"/>
  <c r="S11" i="3"/>
  <c r="R11" i="3"/>
  <c r="Q11" i="3"/>
  <c r="W10" i="3"/>
  <c r="V10" i="3"/>
  <c r="U10" i="3"/>
  <c r="T10" i="3"/>
  <c r="S10" i="3"/>
  <c r="R10" i="3"/>
  <c r="Q10" i="3"/>
  <c r="W9" i="3"/>
  <c r="V9" i="3"/>
  <c r="U9" i="3"/>
  <c r="T9" i="3"/>
  <c r="S9" i="3"/>
  <c r="R9" i="3"/>
  <c r="Q9" i="3"/>
  <c r="X9" i="3" l="1"/>
  <c r="A9" i="3" l="1"/>
  <c r="P26" i="3" l="1"/>
  <c r="P25" i="3"/>
  <c r="P17" i="3"/>
  <c r="P16" i="3"/>
  <c r="P15" i="3"/>
  <c r="P14" i="3"/>
  <c r="P13" i="3"/>
  <c r="P12" i="3"/>
  <c r="P11" i="3"/>
  <c r="P10" i="3"/>
  <c r="P24" i="3"/>
  <c r="P23" i="3"/>
  <c r="P22" i="3"/>
  <c r="P21" i="3"/>
  <c r="P20" i="3"/>
  <c r="P9" i="3"/>
  <c r="Y10" i="3" l="1"/>
  <c r="Y14" i="3"/>
  <c r="Z11" i="3"/>
  <c r="Z15" i="3"/>
  <c r="Y17" i="3"/>
  <c r="Z23" i="3"/>
  <c r="Z13" i="3"/>
  <c r="X25" i="3"/>
  <c r="Z12" i="3"/>
  <c r="Z26" i="3"/>
  <c r="Y9" i="3"/>
  <c r="Z9" i="3"/>
  <c r="Y24" i="3"/>
  <c r="Y13" i="3"/>
  <c r="Z20" i="3"/>
  <c r="Z22" i="3"/>
  <c r="Y12" i="3"/>
  <c r="Y16" i="3"/>
  <c r="Z25" i="3"/>
  <c r="Y26" i="3"/>
  <c r="Z10" i="3"/>
  <c r="Y11" i="3"/>
  <c r="Z14" i="3"/>
  <c r="Y15" i="3"/>
  <c r="Z16" i="3"/>
  <c r="Z17" i="3"/>
  <c r="Y25" i="3"/>
  <c r="X26" i="3"/>
  <c r="Y21" i="3"/>
  <c r="Y23" i="3"/>
  <c r="Z24" i="3"/>
  <c r="AA25" i="3"/>
  <c r="AA26" i="3"/>
  <c r="Y20" i="3"/>
  <c r="Z21" i="3"/>
  <c r="Y22" i="3"/>
  <c r="AA23" i="3"/>
  <c r="AA10" i="3"/>
  <c r="AA11" i="3"/>
  <c r="AA12" i="3"/>
  <c r="AA13" i="3"/>
  <c r="AA14" i="3"/>
  <c r="AA15" i="3"/>
  <c r="AA16" i="3"/>
  <c r="AA17" i="3"/>
  <c r="X10" i="3"/>
  <c r="X11" i="3"/>
  <c r="X12" i="3"/>
  <c r="X13" i="3"/>
  <c r="X14" i="3"/>
  <c r="X15" i="3"/>
  <c r="X16" i="3"/>
  <c r="X17" i="3"/>
  <c r="AA20" i="3"/>
  <c r="AA21" i="3"/>
  <c r="AA22" i="3"/>
  <c r="AA24" i="3"/>
  <c r="X20" i="3"/>
  <c r="X21" i="3"/>
  <c r="X22" i="3"/>
  <c r="X23" i="3"/>
  <c r="X24" i="3"/>
  <c r="AA9" i="3"/>
  <c r="N28" i="20"/>
  <c r="G28" i="20"/>
  <c r="P28" i="20"/>
  <c r="R28" i="20"/>
  <c r="S28" i="20" s="1"/>
  <c r="N22" i="20"/>
  <c r="G22" i="20"/>
  <c r="P22" i="20"/>
  <c r="R22" i="20"/>
  <c r="S22" i="20" s="1"/>
  <c r="N21" i="20"/>
  <c r="G21" i="20"/>
  <c r="P21" i="20"/>
  <c r="R21" i="20"/>
  <c r="S21" i="20" s="1"/>
  <c r="N20" i="20"/>
  <c r="G20" i="20"/>
  <c r="H20" i="20" s="1"/>
  <c r="P20" i="20"/>
  <c r="R20" i="20"/>
  <c r="S20" i="20" s="1"/>
  <c r="N17" i="20"/>
  <c r="G17" i="20"/>
  <c r="H17" i="20" s="1"/>
  <c r="P17" i="20"/>
  <c r="R17" i="20"/>
  <c r="S17" i="20" s="1"/>
  <c r="N15" i="20"/>
  <c r="G15" i="20"/>
  <c r="H15" i="20" s="1"/>
  <c r="I15" i="20" s="1"/>
  <c r="B13" i="3" s="1"/>
  <c r="P15" i="20"/>
  <c r="R15" i="20"/>
  <c r="S15" i="20" s="1"/>
  <c r="N14" i="20"/>
  <c r="G14" i="20"/>
  <c r="R14" i="20"/>
  <c r="S14" i="20" s="1"/>
  <c r="N13" i="20"/>
  <c r="G13" i="20"/>
  <c r="P13" i="20"/>
  <c r="R13" i="20"/>
  <c r="S13" i="20" s="1"/>
  <c r="N12" i="20"/>
  <c r="G12" i="20"/>
  <c r="P12" i="20"/>
  <c r="S12" i="20"/>
  <c r="N11" i="20"/>
  <c r="G11" i="20"/>
  <c r="P11" i="20"/>
  <c r="S11" i="20"/>
  <c r="D33" i="13"/>
  <c r="B18" i="13"/>
  <c r="E18" i="13"/>
  <c r="I26" i="12"/>
  <c r="I27" i="12"/>
  <c r="I28" i="12"/>
  <c r="I29" i="12"/>
  <c r="I30" i="12"/>
  <c r="I31" i="12"/>
  <c r="I32" i="12"/>
  <c r="I33" i="12"/>
  <c r="I34" i="12"/>
  <c r="I35" i="12"/>
  <c r="I36" i="12"/>
  <c r="I37" i="12"/>
  <c r="I38" i="12"/>
  <c r="I39" i="12"/>
  <c r="I40" i="12"/>
  <c r="I43" i="12"/>
  <c r="I44" i="12"/>
  <c r="I46" i="12"/>
  <c r="I47" i="12"/>
  <c r="I48" i="12"/>
  <c r="I49" i="12"/>
  <c r="I50" i="12"/>
  <c r="I51" i="12"/>
  <c r="I52" i="12"/>
  <c r="E35" i="13"/>
  <c r="K35" i="13" s="1"/>
  <c r="E36" i="13"/>
  <c r="K36" i="13" s="1"/>
  <c r="E37" i="13"/>
  <c r="K37" i="13" s="1"/>
  <c r="E38" i="13"/>
  <c r="E39" i="13"/>
  <c r="E40" i="13"/>
  <c r="E41" i="13"/>
  <c r="E42" i="13"/>
  <c r="E34" i="13"/>
  <c r="K34" i="13" s="1"/>
  <c r="G9" i="13"/>
  <c r="D9" i="13"/>
  <c r="D7" i="13"/>
  <c r="D8" i="13"/>
  <c r="D10" i="13"/>
  <c r="D11" i="13"/>
  <c r="D12" i="13"/>
  <c r="D13" i="13"/>
  <c r="D14" i="13"/>
  <c r="D15" i="13"/>
  <c r="D16" i="13"/>
  <c r="D17" i="13"/>
  <c r="G6" i="13"/>
  <c r="H6" i="13" s="1"/>
  <c r="G7" i="13"/>
  <c r="G8" i="13"/>
  <c r="G10" i="13"/>
  <c r="G11" i="13"/>
  <c r="G12" i="13"/>
  <c r="G13" i="13"/>
  <c r="G14" i="13"/>
  <c r="G15" i="13"/>
  <c r="G16" i="13"/>
  <c r="G17" i="13"/>
  <c r="I14" i="12"/>
  <c r="I15" i="12"/>
  <c r="I16" i="12"/>
  <c r="I17" i="12"/>
  <c r="I20" i="12"/>
  <c r="I21" i="12"/>
  <c r="I22" i="12"/>
  <c r="I23" i="12"/>
  <c r="I24" i="12"/>
  <c r="I25" i="12"/>
  <c r="I53" i="12" l="1"/>
  <c r="B57" i="13" s="1"/>
  <c r="G40" i="13"/>
  <c r="G38" i="13"/>
  <c r="I17" i="20"/>
  <c r="B15" i="3" s="1"/>
  <c r="H15" i="13"/>
  <c r="H16" i="13"/>
  <c r="H12" i="13"/>
  <c r="H7" i="13"/>
  <c r="H13" i="13"/>
  <c r="H11" i="13"/>
  <c r="H17" i="13"/>
  <c r="H8" i="13"/>
  <c r="H9" i="13"/>
  <c r="I20" i="20"/>
  <c r="B18" i="3" s="1"/>
  <c r="D18" i="13"/>
  <c r="H21" i="20"/>
  <c r="I21" i="20" s="1"/>
  <c r="B19" i="3" s="1"/>
  <c r="H22" i="20"/>
  <c r="I22" i="20" s="1"/>
  <c r="B20" i="3" s="1"/>
  <c r="H28" i="20"/>
  <c r="I28" i="20" s="1"/>
  <c r="B26" i="3" s="1"/>
  <c r="G18" i="13"/>
  <c r="H40" i="13"/>
  <c r="H38" i="13"/>
  <c r="H14" i="20"/>
  <c r="I14" i="20" s="1"/>
  <c r="B12" i="3" s="1"/>
  <c r="H13" i="20"/>
  <c r="I13" i="20" s="1"/>
  <c r="B11" i="3" s="1"/>
  <c r="H12" i="20"/>
  <c r="I12" i="20" s="1"/>
  <c r="B10" i="3" s="1"/>
  <c r="H11" i="20"/>
  <c r="I11" i="20" s="1"/>
  <c r="AB9" i="3"/>
  <c r="AC9" i="3" s="1"/>
  <c r="J11" i="20" s="1"/>
  <c r="AB26" i="3"/>
  <c r="AC26" i="3" s="1"/>
  <c r="J28" i="20" s="1"/>
  <c r="AB25" i="3"/>
  <c r="AC25" i="3" s="1"/>
  <c r="J27" i="20" s="1"/>
  <c r="AB13" i="3"/>
  <c r="AC13" i="3" s="1"/>
  <c r="J15" i="20" s="1"/>
  <c r="AB12" i="3"/>
  <c r="AC12" i="3" s="1"/>
  <c r="J14" i="20" s="1"/>
  <c r="AB15" i="3"/>
  <c r="AC15" i="3" s="1"/>
  <c r="J17" i="20" s="1"/>
  <c r="AB11" i="3"/>
  <c r="AC11" i="3" s="1"/>
  <c r="J13" i="20" s="1"/>
  <c r="AB17" i="3"/>
  <c r="AC17" i="3" s="1"/>
  <c r="J19" i="20" s="1"/>
  <c r="AB16" i="3"/>
  <c r="AC16" i="3" s="1"/>
  <c r="J18" i="20" s="1"/>
  <c r="AB14" i="3"/>
  <c r="AC14" i="3" s="1"/>
  <c r="J16" i="20" s="1"/>
  <c r="AB10" i="3"/>
  <c r="AC10" i="3" s="1"/>
  <c r="J12" i="20" s="1"/>
  <c r="AB22" i="3"/>
  <c r="AC22" i="3" s="1"/>
  <c r="J24" i="20" s="1"/>
  <c r="K24" i="20" s="1"/>
  <c r="AB23" i="3"/>
  <c r="AC23" i="3" s="1"/>
  <c r="J25" i="20" s="1"/>
  <c r="K25" i="20" s="1"/>
  <c r="AB20" i="3"/>
  <c r="AC20" i="3" s="1"/>
  <c r="J22" i="20" s="1"/>
  <c r="AB24" i="3"/>
  <c r="AC24" i="3" s="1"/>
  <c r="J26" i="20" s="1"/>
  <c r="AB21" i="3"/>
  <c r="AC21" i="3" s="1"/>
  <c r="J23" i="20" s="1"/>
  <c r="F41" i="13"/>
  <c r="F39" i="13"/>
  <c r="F37" i="13"/>
  <c r="F35" i="13"/>
  <c r="H14" i="13"/>
  <c r="H10" i="13"/>
  <c r="F34" i="13"/>
  <c r="F42" i="13"/>
  <c r="H41" i="13"/>
  <c r="F40" i="13"/>
  <c r="H39" i="13"/>
  <c r="F38" i="13"/>
  <c r="F36" i="13"/>
  <c r="B21" i="13"/>
  <c r="G41" i="13"/>
  <c r="G39" i="13"/>
  <c r="B22" i="13" l="1"/>
  <c r="K22" i="20"/>
  <c r="L22" i="20" s="1"/>
  <c r="K23" i="20"/>
  <c r="K27" i="20"/>
  <c r="K21" i="20"/>
  <c r="L21" i="20" s="1"/>
  <c r="T21" i="20" s="1"/>
  <c r="U21" i="20" s="1"/>
  <c r="K26" i="20"/>
  <c r="H18" i="13"/>
  <c r="K17" i="20"/>
  <c r="L17" i="20" s="1"/>
  <c r="K16" i="20"/>
  <c r="L16" i="20" s="1"/>
  <c r="K14" i="20"/>
  <c r="K15" i="20"/>
  <c r="L15" i="20" s="1"/>
  <c r="T15" i="20" s="1"/>
  <c r="U15" i="20" s="1"/>
  <c r="K20" i="20"/>
  <c r="L20" i="20" s="1"/>
  <c r="T20" i="20" s="1"/>
  <c r="U20" i="20" s="1"/>
  <c r="K12" i="20"/>
  <c r="K13" i="20"/>
  <c r="L13" i="20" s="1"/>
  <c r="K18" i="20"/>
  <c r="L18" i="20" s="1"/>
  <c r="K19" i="20"/>
  <c r="L19" i="20" s="1"/>
  <c r="T19" i="20" s="1"/>
  <c r="U19" i="20" s="1"/>
  <c r="M36" i="13"/>
  <c r="N36" i="13" s="1"/>
  <c r="L14" i="20"/>
  <c r="J42" i="13"/>
  <c r="J40" i="13"/>
  <c r="J38" i="13"/>
  <c r="K38" i="13" s="1"/>
  <c r="M38" i="13" s="1"/>
  <c r="B9" i="3"/>
  <c r="L12" i="20"/>
  <c r="T12" i="20" s="1"/>
  <c r="U12" i="20" s="1"/>
  <c r="K11" i="20"/>
  <c r="L11" i="20" s="1"/>
  <c r="T11" i="20" s="1"/>
  <c r="C32" i="13"/>
  <c r="E32" i="13" s="1"/>
  <c r="E33" i="13"/>
  <c r="M37" i="13"/>
  <c r="N37" i="13" s="1"/>
  <c r="J41" i="13"/>
  <c r="M34" i="13"/>
  <c r="N34" i="13" s="1"/>
  <c r="M35" i="13"/>
  <c r="N35" i="13" s="1"/>
  <c r="J39" i="13"/>
  <c r="K39" i="13" l="1"/>
  <c r="M39" i="13" s="1"/>
  <c r="N39" i="13" s="1"/>
  <c r="N38" i="13"/>
  <c r="K41" i="13"/>
  <c r="M41" i="13" s="1"/>
  <c r="N41" i="13" s="1"/>
  <c r="K40" i="13"/>
  <c r="M40" i="13" s="1"/>
  <c r="N40" i="13" s="1"/>
  <c r="K42" i="13"/>
  <c r="M42" i="13" s="1"/>
  <c r="N42" i="13" s="1"/>
  <c r="T16" i="20"/>
  <c r="U16" i="20" s="1"/>
  <c r="T18" i="20"/>
  <c r="U18" i="20" s="1"/>
  <c r="T17" i="20"/>
  <c r="U17" i="20" s="1"/>
  <c r="T13" i="20"/>
  <c r="U13" i="20" s="1"/>
  <c r="T14" i="20"/>
  <c r="U14" i="20" s="1"/>
  <c r="T22" i="20"/>
  <c r="U22" i="20" s="1"/>
  <c r="K28" i="20"/>
  <c r="L28" i="20" s="1"/>
  <c r="T28" i="20" s="1"/>
  <c r="U28" i="20" s="1"/>
  <c r="U11" i="20"/>
  <c r="F33" i="13"/>
  <c r="J33" i="13" s="1"/>
  <c r="K33" i="13" s="1"/>
  <c r="F32" i="13"/>
  <c r="G32" i="13"/>
  <c r="J31" i="13"/>
  <c r="H32" i="13"/>
  <c r="J32" i="13" l="1"/>
  <c r="K32" i="13" s="1"/>
  <c r="K43" i="13" s="1"/>
  <c r="M33" i="13" l="1"/>
  <c r="N33" i="13" s="1"/>
  <c r="B49" i="13"/>
  <c r="M32" i="13"/>
  <c r="N32" i="13" s="1"/>
  <c r="N43" i="13" l="1"/>
  <c r="B50" i="13" s="1"/>
  <c r="B58" i="13" s="1"/>
  <c r="B60" i="13" l="1"/>
  <c r="B59" i="13"/>
  <c r="B6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MAVR</author>
  </authors>
  <commentList>
    <comment ref="C9" authorId="0" shapeId="0" xr:uid="{00000000-0006-0000-0400-000001000000}">
      <text>
        <r>
          <rPr>
            <sz val="11"/>
            <color rgb="FF000000"/>
            <rFont val="Calibri"/>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H9" authorId="0" shapeId="0" xr:uid="{00000000-0006-0000-0400-000002000000}">
      <text>
        <r>
          <rPr>
            <sz val="11"/>
            <color rgb="FF000000"/>
            <rFont val="Calibri"/>
            <family val="2"/>
          </rPr>
          <t xml:space="preserve">Para comprender esta ponderación revisar las Hoja Orientaciones Grales.
</t>
        </r>
      </text>
    </comment>
    <comment ref="Q11" authorId="1" shapeId="0" xr:uid="{00000000-0006-0000-0400-000003000000}">
      <text>
        <r>
          <rPr>
            <b/>
            <sz val="9"/>
            <color indexed="81"/>
            <rFont val="Tahoma"/>
            <family val="2"/>
          </rPr>
          <t>MAVR:</t>
        </r>
        <r>
          <rPr>
            <sz val="9"/>
            <color indexed="81"/>
            <rFont val="Tahoma"/>
            <family val="2"/>
          </rPr>
          <t xml:space="preserve">
Auditoría  Infraestructura 2024
Inventarios 2019</t>
        </r>
      </text>
    </comment>
    <comment ref="Q12" authorId="1" shapeId="0" xr:uid="{00000000-0006-0000-0400-000004000000}">
      <text>
        <r>
          <rPr>
            <b/>
            <sz val="9"/>
            <color indexed="81"/>
            <rFont val="Tahoma"/>
            <family val="2"/>
          </rPr>
          <t>MAVR:</t>
        </r>
        <r>
          <rPr>
            <sz val="9"/>
            <color indexed="81"/>
            <rFont val="Tahoma"/>
            <family val="2"/>
          </rPr>
          <t xml:space="preserve">
Por Decreto 371
Por 1474</t>
        </r>
      </text>
    </comment>
    <comment ref="Q15" authorId="1" shapeId="0" xr:uid="{00000000-0006-0000-0400-000005000000}">
      <text>
        <r>
          <rPr>
            <b/>
            <sz val="9"/>
            <color indexed="81"/>
            <rFont val="Tahoma"/>
            <family val="2"/>
          </rPr>
          <t>MAVR:</t>
        </r>
        <r>
          <rPr>
            <sz val="9"/>
            <color indexed="81"/>
            <rFont val="Tahoma"/>
            <family val="2"/>
          </rPr>
          <t xml:space="preserve">
Al SGSST 23/12/2019
A nómina y parafiscales 2020
Seguimiento 12/09/2024</t>
        </r>
      </text>
    </comment>
    <comment ref="Q16" authorId="1" shapeId="0" xr:uid="{00000000-0006-0000-0400-000006000000}">
      <text>
        <r>
          <rPr>
            <b/>
            <sz val="9"/>
            <color indexed="81"/>
            <rFont val="Tahoma"/>
            <family val="2"/>
          </rPr>
          <t>MAVR:</t>
        </r>
        <r>
          <rPr>
            <sz val="9"/>
            <color indexed="81"/>
            <rFont val="Tahoma"/>
            <family val="2"/>
          </rPr>
          <t xml:space="preserve">
Presupuesto, Tesorería y Contabilidad</t>
        </r>
      </text>
    </comment>
    <comment ref="Q19" authorId="1" shapeId="0" xr:uid="{00000000-0006-0000-0400-000007000000}">
      <text>
        <r>
          <rPr>
            <b/>
            <sz val="17"/>
            <color indexed="81"/>
            <rFont val="Tahoma"/>
            <charset val="1"/>
          </rPr>
          <t>MAVR:</t>
        </r>
        <r>
          <rPr>
            <sz val="17"/>
            <color indexed="81"/>
            <rFont val="Tahoma"/>
            <charset val="1"/>
          </rPr>
          <t xml:space="preserve">
2023 Proceso también</t>
        </r>
      </text>
    </comment>
    <comment ref="Q21" authorId="1" shapeId="0" xr:uid="{00000000-0006-0000-0400-000008000000}">
      <text>
        <r>
          <rPr>
            <b/>
            <sz val="17"/>
            <color indexed="81"/>
            <rFont val="Tahoma"/>
            <family val="2"/>
          </rPr>
          <t>MAVR:</t>
        </r>
        <r>
          <rPr>
            <sz val="17"/>
            <color indexed="81"/>
            <rFont val="Tahoma"/>
            <family val="2"/>
          </rPr>
          <t xml:space="preserve">
Decreto 371</t>
        </r>
      </text>
    </comment>
    <comment ref="Q22" authorId="1" shapeId="0" xr:uid="{00000000-0006-0000-0400-000009000000}">
      <text>
        <r>
          <rPr>
            <b/>
            <sz val="17"/>
            <color indexed="81"/>
            <rFont val="Tahoma"/>
            <charset val="1"/>
          </rPr>
          <t>MAVR:</t>
        </r>
        <r>
          <rPr>
            <sz val="17"/>
            <color indexed="81"/>
            <rFont val="Tahoma"/>
            <charset val="1"/>
          </rPr>
          <t xml:space="preserve">
MSPI
2019 Auditoría </t>
        </r>
      </text>
    </comment>
    <comment ref="Q24" authorId="1" shapeId="0" xr:uid="{00000000-0006-0000-0400-00000A000000}">
      <text>
        <r>
          <rPr>
            <b/>
            <sz val="9"/>
            <color indexed="81"/>
            <rFont val="Tahoma"/>
            <family val="2"/>
          </rPr>
          <t>MAVR:</t>
        </r>
        <r>
          <rPr>
            <sz val="9"/>
            <color indexed="81"/>
            <rFont val="Tahoma"/>
            <family val="2"/>
          </rPr>
          <t xml:space="preserve">
2022 Área Producción y SubArtes (Adtiva y Gestión misional Artes audiovisuales -Cinemateca )
2021 Artistas en espacio público y Programa Es cultura local
2020 Gerencia Arte Dramático y Gerencia Literatura
2019 Gerencia Danza
2018 Gerencias Artes Audiovisuales y Música</t>
        </r>
      </text>
    </comment>
    <comment ref="Q25" authorId="1" shapeId="0" xr:uid="{00000000-0006-0000-0400-00000B000000}">
      <text>
        <r>
          <rPr>
            <b/>
            <sz val="9"/>
            <color indexed="81"/>
            <rFont val="Tahoma"/>
            <family val="2"/>
          </rPr>
          <t>MAVR:</t>
        </r>
        <r>
          <rPr>
            <sz val="9"/>
            <color indexed="81"/>
            <rFont val="Tahoma"/>
            <family val="2"/>
          </rPr>
          <t xml:space="preserve">
Programa Distrital de Apoyos Concertados
2020: Convocatorias y Gerencia Literatura</t>
        </r>
      </text>
    </comment>
    <comment ref="Q26" authorId="1" shapeId="0" xr:uid="{00000000-0006-0000-0400-00000C000000}">
      <text>
        <r>
          <rPr>
            <b/>
            <sz val="17"/>
            <color indexed="81"/>
            <rFont val="Tahoma"/>
            <charset val="1"/>
          </rPr>
          <t>MAVR:</t>
        </r>
        <r>
          <rPr>
            <sz val="17"/>
            <color indexed="81"/>
            <rFont val="Tahoma"/>
            <charset val="1"/>
          </rPr>
          <t xml:space="preserve">
Gerencia Escenarios 2022
Planetario y TMJMSD 2021
TEP 2019
Media Torta y Escenario móvil ADT 2018</t>
        </r>
      </text>
    </comment>
    <comment ref="Q27" authorId="1" shapeId="0" xr:uid="{00000000-0006-0000-0400-00000D000000}">
      <text>
        <r>
          <rPr>
            <b/>
            <sz val="17"/>
            <color indexed="81"/>
            <rFont val="Tahoma"/>
            <charset val="1"/>
          </rPr>
          <t>MAVR:</t>
        </r>
        <r>
          <rPr>
            <sz val="17"/>
            <color indexed="81"/>
            <rFont val="Tahoma"/>
            <charset val="1"/>
          </rPr>
          <t xml:space="preserve">
2022 Subdirección 
2021 Crea
2019 Nidos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Diana Karina Ruiz Perilla</author>
  </authors>
  <commentList>
    <comment ref="N12" authorId="0" shapeId="0" xr:uid="{00000000-0006-0000-0900-000001000000}">
      <text>
        <r>
          <rPr>
            <b/>
            <sz val="9"/>
            <color indexed="81"/>
            <rFont val="Tahoma"/>
            <family val="2"/>
          </rPr>
          <t xml:space="preserve">Inserte el tipo de trabajos de auditoría de su entidad
</t>
        </r>
      </text>
    </comment>
  </commentList>
</comments>
</file>

<file path=xl/sharedStrings.xml><?xml version="1.0" encoding="utf-8"?>
<sst xmlns="http://schemas.openxmlformats.org/spreadsheetml/2006/main" count="947" uniqueCount="540">
  <si>
    <t>Numero de Riesgos Inherentes por calificación de Impacto y Probabilidad de Ocurrencia</t>
  </si>
  <si>
    <t>Extremo</t>
  </si>
  <si>
    <t>Alto</t>
  </si>
  <si>
    <t>Moderado</t>
  </si>
  <si>
    <t>Bajo</t>
  </si>
  <si>
    <t>Total</t>
  </si>
  <si>
    <t>Ponderación de Riesgos del Proceso</t>
  </si>
  <si>
    <t>Requerimientos del Comité de Auditoria o la Dirección. 
(Si/No)</t>
  </si>
  <si>
    <t>Requerimientos Entes de Control (Aspectos  Críticos)
(S/N)</t>
  </si>
  <si>
    <t>Fecha de Ultima Auditoria
dd-mm-aa</t>
  </si>
  <si>
    <t>Dias transcurridos desde última auditoría</t>
  </si>
  <si>
    <t>FECHA DE CORTE</t>
  </si>
  <si>
    <t>No</t>
  </si>
  <si>
    <t>Valoración Criterio</t>
  </si>
  <si>
    <t>PRIORIZACIÓN</t>
  </si>
  <si>
    <t>UNIDAD AUDITABLE</t>
  </si>
  <si>
    <t>Logo Entidad</t>
  </si>
  <si>
    <t>LOGO ENTIDAD</t>
  </si>
  <si>
    <t>MENU CAJA DE HERRAMIENTAS PARA EL PLAN ANUAL DE AUDITORÍAS DE OFICINAS DE CONTROL INTERNO DISTRITALES</t>
  </si>
  <si>
    <t>UNIVERSO DE AUDITORÍA Y PRIORIZACIÓN DE UNIDADES AUDITABLES</t>
  </si>
  <si>
    <t xml:space="preserve">FORMATO DE PLAN ANUAL DE AUDITORÍA </t>
  </si>
  <si>
    <t>Nombre del Jefe de Control Interno o quien  haga sus veces:</t>
  </si>
  <si>
    <t>OBJETIVO</t>
  </si>
  <si>
    <t>ROL</t>
  </si>
  <si>
    <t>CONTROL DE CAMBIOS</t>
  </si>
  <si>
    <t>VERSIÓN 1</t>
  </si>
  <si>
    <t>APROBADO POR ACTA***</t>
  </si>
  <si>
    <t>El Comité Distrital de Auditoría, consciente de la importancia de la labor de las Oficinas de Control Interno o quien haga sus veces,  en el mejoramiento de la gestión y desempeño de las entidades distritales, ha tomado la decisión de incorporar buenas prácticas internacionales en el ejercicio de la auditoría  y brindar orientaciones que faciliten el desarrollo de los roles que le han sido designados por ley, considerando el contexto y particularidades del distrito y basados en los instrumentos establecidos por el Departamento Administrativo de la Función Pública.
Con este fin, se conformaron equipos de trabajo voluntarios que tienen como finalidad estandarizar algunos de los métodos y herramientas del trabajo de las Oficinas de Control Interno tendiente a buscar una gestión pública orientada al cumplimiento de los fines esenciales del Estado.
Se presenta a continuación la caja de herramientas para la elaboración del Plan Anual de Auditorías de las Oficinas de Control Interno de Distrito que responde a las fases establecidas por las Normas Internacionales para el Ejercicio Profesional de Auditoría.
Frente a cada plantilla o formato, encontrará el marco de referencia aplicable de la Norma Internacional como guía y soporte para su ejecución.</t>
  </si>
  <si>
    <t>GLOSARIO</t>
  </si>
  <si>
    <t xml:space="preserve"> Es una actividad independiente y objetiva de aseguramiento consulta, concebida para agregar valor y mejorar las operaciones de una entidad.</t>
  </si>
  <si>
    <t xml:space="preserve">Mapa de aseguramiento: </t>
  </si>
  <si>
    <t>Es un esquema que muestra visualmente cómo se aplican las actividades de aseguramiento a un riesgo específico dentro de una organización. Implica cotejar la cobertura de las actividades de aseguramiento frente a los riesgos clave a los que se encuentra expuesta en la organización. Este proceso permite a una empresa identificar y comprender las lagunas existentes en el proceso de gestión de riesgos y ofrece a las partes interesadas confianza de que los riesgos están siendo gestionados y comunicados, y de que se cumplen las obligaciones legales y reglamentarias a las que se encuentra sometida la compañía. Una herramienta que contribuye en la formulación del Plan Anual de Auditoría. También permite a la organización identificar y abarcar las lagunas que pudiera haber en el proceso de gestión de riesgos y ofrece a las partes interesadas tranquilidad de que los riesgos estarían siendo gestionados y comunicados, y de que se cumplirían las obligaciones legales/reglamentarias.[1]</t>
  </si>
  <si>
    <t>Es un modelo de Control Interno y Riesgo Operacional usual que  se organiza con tres líneas o barreras de defensa, la 1LD, dentro de las unidades organizativas/áreas; la 2LD un área central por lo general dependiendo de las Direcciones de Riesgo y la 3LD función realizada por el equipo de Auditoría de la organización.</t>
  </si>
  <si>
    <t xml:space="preserve">Plan Anual de Auditoría: </t>
  </si>
  <si>
    <t>Es el documento formulado por el equipo de trabajo de la Oficina de Control Interno o quien haga sus veces en la entidad, cuya finalidad es planificar y establecer los objetivos a cumplir anualmente para evaluar y mejorar la eficacia de los procesos de operación, control y gobierno.[2]  Este documento debe ser aprobado por el Comité Institucional de Coordinación de Control Interno para su ejecución.</t>
  </si>
  <si>
    <t>Recursos humanos, financieros y equipos de que se necesitan para la ejecución de una actividad (Aseguramiento o Consultoría).</t>
  </si>
  <si>
    <t>Riesgo :</t>
  </si>
  <si>
    <t xml:space="preserve">Riesgo de auditoría: </t>
  </si>
  <si>
    <t>Supone la posibilidad de que el auditor no detecte un error significativo que pudiera existir en la unidad auditable, por la falta de evidencia respecto a una determinada partida o por la obtención de una evidencia deficiente o incompleta sobre la misma.[5]</t>
  </si>
  <si>
    <t xml:space="preserve">Riesgo Inherente: </t>
  </si>
  <si>
    <t xml:space="preserve">es aquel al que se enfrenta una entidad en ausencia de acciones de la dirección para modificar su probabilidad o impacto.[4]      </t>
  </si>
  <si>
    <t>Tercera línea de defensa:</t>
  </si>
  <si>
    <t xml:space="preserve">Trabajo de Auditoría (Trabajo de Aseguramiento): </t>
  </si>
  <si>
    <t>Un examen objetivo de evidencias con el propósito de proveer una evaluación independiente de los procesos de gestión de riesgos, control y gobierno de una organización gubernamental. Es parte del Plan Anual de Auditoría y ha sido priorizado desde el Universo de Auditoría en base a factores críticos de riesgo globales y su ponderación estratégica.[6]</t>
  </si>
  <si>
    <t xml:space="preserve">Trabajo de Consultoría: </t>
  </si>
  <si>
    <t>Actividades de asesoramiento y servicios relacionados, proporcionadas a las áreas de la organización gubernamental, cuya naturaleza y alcance estén acordados con los mismos y estén dirigidos a añadir valor y a mejorar los procesos de gobierno, gestión de riesgos y control de una organización, sin que el auditor interno asuma responsabilidades de gestión. Es parte del Plan Anual de Auditoría y puede haber sido priorizado desde el Universo de Auditoría en base a factores críticos de riesgo globales y su ponderación estratégica.[7]</t>
  </si>
  <si>
    <t xml:space="preserve">Universo de auditoría: </t>
  </si>
  <si>
    <t>Un conjunto finito y global de las áreas de auditoría, dependencias y la identificación y ubicación de las funciones de negocios que podrían ser auditadas para proporcionar un aseguramiento adecuado sobre el nivel de gestión de riesgos de la organización.[8]</t>
  </si>
  <si>
    <t>Es un órgano de asesoría y decisión en los asuntos de control interno de (nombre de la entidad). En su rol de responsable y facilitador, hace parte de las instancias de articulación para el funcionamiento armónico del Sistema Institucional de Control Interno.</t>
  </si>
  <si>
    <t xml:space="preserve">Comité Institucional de Coordinación de Control Interno: </t>
  </si>
  <si>
    <t>Auditoría interna:</t>
  </si>
  <si>
    <t xml:space="preserve">Informes de ley: </t>
  </si>
  <si>
    <t xml:space="preserve">Modelo de tres líneas de defensa:  </t>
  </si>
  <si>
    <t xml:space="preserve">Recursos: </t>
  </si>
  <si>
    <t xml:space="preserve">Unidad auditable: </t>
  </si>
  <si>
    <t>Efecto de la incertidumbre sobre los objetivos. [3]</t>
  </si>
  <si>
    <t>Está a cargo de los auditores internos. Estos deben ser independientes en el más alto nivel lo que proporciona una garantía sobre la eficacia del gobierno, la gestión de riesgos y controles internos, incluyendo la manera en que las líneas primeras y segunda de defensa logran los objetivos de gestión de riesgos y control.</t>
  </si>
  <si>
    <t>ANÁLISIS DE RECURSOS DE LA OFICINA DE CONTROL INTERNO</t>
  </si>
  <si>
    <t>CONOCIMIENTO DE LA ENTIDAD OBJETO DE LA AUDITORÍA</t>
  </si>
  <si>
    <t>ITEM</t>
  </si>
  <si>
    <t>DOCUMENTO RELACIONADO</t>
  </si>
  <si>
    <t>FECHA DE ACTUALIZACIÓN</t>
  </si>
  <si>
    <t>NOTAS DEL EQUIPO AUDITOR</t>
  </si>
  <si>
    <t>¿DISPONIBLE? (SI/NO)</t>
  </si>
  <si>
    <t>ÁMBITO</t>
  </si>
  <si>
    <t>ELEMENTOS DE DIRECCIONAMIENTO ESTRATÉGICO</t>
  </si>
  <si>
    <t>Misión</t>
  </si>
  <si>
    <t>Visión</t>
  </si>
  <si>
    <t>Plan prurianual de inversiones</t>
  </si>
  <si>
    <t>Plan estratégico o lo que haga sus veces</t>
  </si>
  <si>
    <t>Lineamientos éticos</t>
  </si>
  <si>
    <t>Miembros del Equipo Directivo</t>
  </si>
  <si>
    <t>ELEMENTOS DE LA GESTIÓN INSTITUCIONAL U OPERACIONAL</t>
  </si>
  <si>
    <t>Mapa de procesos</t>
  </si>
  <si>
    <t>Gestión documental de procesos</t>
  </si>
  <si>
    <t>Manual de funciones</t>
  </si>
  <si>
    <t>Planta de personal</t>
  </si>
  <si>
    <t>Sedes de la entidad</t>
  </si>
  <si>
    <t xml:space="preserve">Plan de adquisiciones </t>
  </si>
  <si>
    <t>Activos de Información</t>
  </si>
  <si>
    <t>Medios Virtuales de la entidad</t>
  </si>
  <si>
    <t>Indicadores de gestión  o de proceso</t>
  </si>
  <si>
    <t xml:space="preserve">Informes  y reportes de resultados de la  Gestión </t>
  </si>
  <si>
    <t>Políticas Institucionales</t>
  </si>
  <si>
    <t>Planes de Acción o lo que haga sus veces</t>
  </si>
  <si>
    <t xml:space="preserve">MONITOREO Y SUPERVISION </t>
  </si>
  <si>
    <t xml:space="preserve">Resultados de Planes de Mejoramiento suscritos con la Contraloría </t>
  </si>
  <si>
    <t>Resultados de Planes de Mejoramiento derivados de auditorías internas</t>
  </si>
  <si>
    <t xml:space="preserve">GESTIÓN DE RIESGOS </t>
  </si>
  <si>
    <t>Política de Gestión de Riesgos</t>
  </si>
  <si>
    <t>Mapa de riesgos de corrupción</t>
  </si>
  <si>
    <t>Proyectos de Inversión</t>
  </si>
  <si>
    <t>Mapa de Riesgos de Gestión</t>
  </si>
  <si>
    <t xml:space="preserve">Seguimiento de Riesgos </t>
  </si>
  <si>
    <t>Otros Planes de Mejoramiento</t>
  </si>
  <si>
    <t>Aquellos informes que por Ley, Decreto o Resolución debe elaborar la Oficina de Control Interno o quien haga sus veces.</t>
  </si>
  <si>
    <t>Mapas de Aseguramiento</t>
  </si>
  <si>
    <t>PAD Distrital de la vigencia</t>
  </si>
  <si>
    <t>Resultados del Plan de Auditoría anterior</t>
  </si>
  <si>
    <t>Fecha de Corte</t>
  </si>
  <si>
    <t>Estructura Orgánica</t>
  </si>
  <si>
    <t>CALCULO HORAS REQUERIDAS PAAI</t>
  </si>
  <si>
    <t>Registre para cada informe a realizar, las horas estimadas en cada fase o etapa (planeación, ejecucion y elaboracion del informe)</t>
  </si>
  <si>
    <t>Registre el numero de informes que se proyectan realizar en la vigencia según la periodicidad</t>
  </si>
  <si>
    <t>A1</t>
  </si>
  <si>
    <t>A2</t>
  </si>
  <si>
    <t>A3</t>
  </si>
  <si>
    <t>B1</t>
  </si>
  <si>
    <t>B2</t>
  </si>
  <si>
    <t>B3</t>
  </si>
  <si>
    <t>C1</t>
  </si>
  <si>
    <t>D1</t>
  </si>
  <si>
    <t>E1</t>
  </si>
  <si>
    <t>Descripción</t>
  </si>
  <si>
    <t>Informe de Auditoria /Seguimiento</t>
  </si>
  <si>
    <t># Informes x año</t>
  </si>
  <si>
    <t>Informe de Ley</t>
  </si>
  <si>
    <t>Informe SCIC</t>
  </si>
  <si>
    <t>Informe de Derechos de Autor</t>
  </si>
  <si>
    <t>Informe de Seguimiento</t>
  </si>
  <si>
    <t>Informe de Auditoria</t>
  </si>
  <si>
    <t>Calcule las horas requeridas para desarrollar PPAI</t>
  </si>
  <si>
    <t>1.2</t>
  </si>
  <si>
    <t>1.3</t>
  </si>
  <si>
    <t>Estatuto de Auditoría y Código de Ética del Auditor</t>
  </si>
  <si>
    <t>Comité Institucional de Coordinación de Control Interno</t>
  </si>
  <si>
    <r>
      <rPr>
        <b/>
        <sz val="11"/>
        <color rgb="FF0000FF"/>
        <rFont val="Century Gothic"/>
        <family val="2"/>
      </rPr>
      <t>Instrucción:</t>
    </r>
    <r>
      <rPr>
        <sz val="11"/>
        <color theme="1"/>
        <rFont val="Century Gothic"/>
        <family val="2"/>
      </rPr>
      <t xml:space="preserve"> Recopile la mayoría de información posible para mantener un repositorio del conocimiento de la entidad que le permita detectar aspectos a considerar en el ejercicio de auditoría (Tanto para trabajos de  aseguramiento como de  consultoría); como cambios en el  entorno y contexto  de la entidad, vigencia de documentos esenciales, entre otros.  La lista que se presenta a continuación puede ser completada por el equipo de la Oficina de Control Interno  de acuerdo a las variables particulares de la entidad.</t>
    </r>
  </si>
  <si>
    <t>Actividad</t>
  </si>
  <si>
    <t>Registro</t>
  </si>
  <si>
    <t>1.1</t>
  </si>
  <si>
    <t xml:space="preserve">Para el cálculo de las horas requeridas para el desarrollo del PAAI, liste todos los informes de ley que debe realizar la OCI, seguimientos y auditorias priorizadas </t>
  </si>
  <si>
    <t>1. Horas requeridas PAAI'!A1
Columnas A1, A2, A3</t>
  </si>
  <si>
    <t>1. Horas requeridas PAAI'!A1
Columnas B1, B2, B3</t>
  </si>
  <si>
    <t>1. Horas requeridas PAAI'!A1
Columna D1</t>
  </si>
  <si>
    <t>Identifique los dias laborales de la vigencia</t>
  </si>
  <si>
    <t>2.1</t>
  </si>
  <si>
    <t>Identifique los dias laborales en cada vigencia, para esto puede :</t>
  </si>
  <si>
    <t>a. Remitirse a la siguiente pagina web  http://colombia.workingdays.org/, ingresando las fechas entre las cuales requiere calcular los dias hábiles</t>
  </si>
  <si>
    <t xml:space="preserve">http://colombia.workingdays.org/ </t>
  </si>
  <si>
    <t>b. Remitirse a la hoja " Dias - horas habiles x vigencia" para identificar el periodo a calcular</t>
  </si>
  <si>
    <t>2. Días -horas hábiles x vig'!A1</t>
  </si>
  <si>
    <t>Calcule las horas disponibles del equipo auditor</t>
  </si>
  <si>
    <t>3.1</t>
  </si>
  <si>
    <t>Registre el numero de auditores de la OCI, discrimado por tipo de vinculacion ej Carrera Administrativa, Provisional o Contratista</t>
  </si>
  <si>
    <t>3 Horas disponibles E. Auditor'!A1</t>
  </si>
  <si>
    <t>3.2</t>
  </si>
  <si>
    <t>Registre el numero de dias habiles laborables por cada tipo de vinculación según lo identificado en el paso 2</t>
  </si>
  <si>
    <t>3.3</t>
  </si>
  <si>
    <t>Nota 1) En caso de contar con auditores con permiso sindical registrelo de manera independiente, para efectuar el calculo respectivo en la columna B2</t>
  </si>
  <si>
    <t>3.4</t>
  </si>
  <si>
    <t>Registre en la columna D1, "fila 2" el % estimado a actividades administrativas y/o atencion a entes de control</t>
  </si>
  <si>
    <t>3.5</t>
  </si>
  <si>
    <t>Registre en la columna D2 "fila 2" el % estimado a reuniones y/o capacitaciones</t>
  </si>
  <si>
    <t>3.6</t>
  </si>
  <si>
    <t>Registre en la en la columna  E1"fila 2" el % estimado por incapacidades y permisos</t>
  </si>
  <si>
    <t>3.7</t>
  </si>
  <si>
    <t>Registre los 15 dias habiles correspondientes de los auditores con derecho a disfrute a vacaciones</t>
  </si>
  <si>
    <t>TOTAL DIAS DISPONIBLES POR AUDITOR (G1=C1-F1)</t>
  </si>
  <si>
    <t>3.8</t>
  </si>
  <si>
    <t>Registre en la columna G2 el numero de horas laborables por tipo de vinculacion</t>
  </si>
  <si>
    <t>TOTAL HORAS DISPONIBLES POR AUDITOR (G3=G1*G2)</t>
  </si>
  <si>
    <t>TOTAL HORAS DISPONIBLES EQUIPO AUDITOR (H1=G3*A2)</t>
  </si>
  <si>
    <t>4. Resultado'!A1</t>
  </si>
  <si>
    <t>Recursos</t>
  </si>
  <si>
    <t>4.1</t>
  </si>
  <si>
    <t>Idenifique si presenta deficit de recursos humano frente a la necesidad para ejecutar el PAAI</t>
  </si>
  <si>
    <t>http://colombia.workingdays.org/</t>
  </si>
  <si>
    <t>DIAS HABILES</t>
  </si>
  <si>
    <t>HORAS</t>
  </si>
  <si>
    <t>HORA *MES</t>
  </si>
  <si>
    <t>Enero</t>
  </si>
  <si>
    <t>Febrero</t>
  </si>
  <si>
    <t>Marzo</t>
  </si>
  <si>
    <t>Abril</t>
  </si>
  <si>
    <t>Mayo</t>
  </si>
  <si>
    <t>Junio</t>
  </si>
  <si>
    <t>Julio</t>
  </si>
  <si>
    <t>Agosto</t>
  </si>
  <si>
    <t>Septiembre</t>
  </si>
  <si>
    <t>Octubre</t>
  </si>
  <si>
    <t>Noviembre</t>
  </si>
  <si>
    <t>Diciembre</t>
  </si>
  <si>
    <t>PERMISO SINDICAL</t>
  </si>
  <si>
    <t>CALCULO HORAS DISPONIBLES EQUIPO AUDITOR</t>
  </si>
  <si>
    <t>D2</t>
  </si>
  <si>
    <t>E2</t>
  </si>
  <si>
    <t>F1</t>
  </si>
  <si>
    <t>G1</t>
  </si>
  <si>
    <t>G2</t>
  </si>
  <si>
    <t>G3</t>
  </si>
  <si>
    <t>H1</t>
  </si>
  <si>
    <t>OTRAS ACTIVIDADES</t>
  </si>
  <si>
    <t>SITUACIONES ADMINISTRATIVAS</t>
  </si>
  <si>
    <t>TIPO DE VINCULACION</t>
  </si>
  <si>
    <t>No AUDITORES</t>
  </si>
  <si>
    <t>DIAS HÁBILES LABORABLES</t>
  </si>
  <si>
    <t>DIAS HÁBILES DISPONIBLES
(C1=B1-B2)</t>
  </si>
  <si>
    <t>ACTIVIDADES ADMINISTRATIVAS -ATENCION ENTES DE CONTROL)</t>
  </si>
  <si>
    <t>REUNIONES -CAPACITACIONES</t>
  </si>
  <si>
    <t>VACACIONES</t>
  </si>
  <si>
    <t>TOTAL OTRAS ACTIVIDADES+SITUACIONES ADMINSTRATIVAS
(F1 =C1-D1-D2-E1-E2)</t>
  </si>
  <si>
    <t>TOTAL DIAS DISPONIBLES POR AUDITOR
(G1=C1-F1)</t>
  </si>
  <si>
    <t>HORAS DIARIAS DISPONIBLE POR AUDITOR</t>
  </si>
  <si>
    <t xml:space="preserve">TOTAL HORAS DISPONIBLES POR AUDITOR
(G3=G1*G2)
</t>
  </si>
  <si>
    <t>TOTAL HORAS DISPONIBLES EQUIPO AUDITOR
(H1=G3*A2)</t>
  </si>
  <si>
    <t>NORMATIVIDAD ASOCIADA</t>
  </si>
  <si>
    <t>Evaluación y Seguimiento</t>
  </si>
  <si>
    <t>Evalaución de Riesgos</t>
  </si>
  <si>
    <t>PLAN ANUAL DE AUDITORIA : Nombre de entidad
Vigencia:_______</t>
  </si>
  <si>
    <t xml:space="preserve">MESES </t>
  </si>
  <si>
    <t>Enfoque de prevención</t>
  </si>
  <si>
    <t>Liderazgo Estratégico</t>
  </si>
  <si>
    <t>Relación con Entes de Control</t>
  </si>
  <si>
    <t>CODIFICACIÓN DE LA ENTIDAD</t>
  </si>
  <si>
    <t>Objetivo del Plan Anual de Auditorías:</t>
  </si>
  <si>
    <t>Alcance del Plan Anual de Auditorías:</t>
  </si>
  <si>
    <t>Versión del Plan Anual de Auditorías:</t>
  </si>
  <si>
    <t>Conformación  del Equipo de Control Interno:</t>
  </si>
  <si>
    <t>COORDINADOR DE LA AUDITORÍA (SEGUNDA/TERCERA  LINEA DE DEFENSA)</t>
  </si>
  <si>
    <t>TRABAJO DE AUDITORÍA</t>
  </si>
  <si>
    <t xml:space="preserve">
Nombre del Jefe de la Oficina de Control Interno  
Entidad              
</t>
  </si>
  <si>
    <t>CRONOGRAMA VIGENCIA AÑO____</t>
  </si>
  <si>
    <t>AUDITORÍAS INTERNAS/SEGUIMIENTOS</t>
  </si>
  <si>
    <t>INFORMES REGLAMENTARIOS</t>
  </si>
  <si>
    <t>ACTIVIDADES DE CONSULTORÍA</t>
  </si>
  <si>
    <t>ATENCIÓN A ENTES DE CONTROL</t>
  </si>
  <si>
    <t xml:space="preserve">TIPO DE TRABAJO DE AUDITORÍA </t>
  </si>
  <si>
    <t>FASE</t>
  </si>
  <si>
    <t>2.CALCULO DIAS -HORAS LABORALES POR AÑO</t>
  </si>
  <si>
    <t>TOTALES</t>
  </si>
  <si>
    <t>Total horas por trabajo de auditoría</t>
  </si>
  <si>
    <t>Horas x trabajo de auditoría</t>
  </si>
  <si>
    <t>MES</t>
  </si>
  <si>
    <t>DIAS PERMISO SINDICAL</t>
  </si>
  <si>
    <t>HORAS DISPONIBLES POR MES</t>
  </si>
  <si>
    <t>DIAS HABILES DISPONIBLES</t>
  </si>
  <si>
    <t>HORAS HÁBILES DISPONIBLES</t>
  </si>
  <si>
    <t>2.CALCULO HORAS DISPONIBLES EQUIPO AUDITOR</t>
  </si>
  <si>
    <t>Carrera administrativa 2</t>
  </si>
  <si>
    <t>Contratista 1</t>
  </si>
  <si>
    <t>Contratista 2</t>
  </si>
  <si>
    <t>Contratista 3</t>
  </si>
  <si>
    <t>Contratista 4</t>
  </si>
  <si>
    <t>Contratista 5</t>
  </si>
  <si>
    <t>Carrera administrativa 3</t>
  </si>
  <si>
    <t>Carrera administrativa 4</t>
  </si>
  <si>
    <t>Carrera administrativa 5</t>
  </si>
  <si>
    <t>Carrera administrativa 6</t>
  </si>
  <si>
    <t>RESULTADOS .CALCULO DIAS -HORAS LABORALES POR AÑO</t>
  </si>
  <si>
    <t xml:space="preserve"> RESULTADOS CALCULO HORAS DISPONIBLES EQUIPO AUDITOR</t>
  </si>
  <si>
    <t>HORAS HÁBILES DISPONIBLES POR EQUIPO AUDITOR</t>
  </si>
  <si>
    <t>RELACIÓN CON EL MARCO INTERNACIONAL DE PRÁCTICA DE AUDITORÍA</t>
  </si>
  <si>
    <t>Administración de la Actividad de Auditoría Interna</t>
  </si>
  <si>
    <t xml:space="preserve">NORMA 2000: </t>
  </si>
  <si>
    <t>2.CALCULO DIAS -HORAS LABORALES POR AÑO Y POR AUDITOR</t>
  </si>
  <si>
    <t>1.CÁLCULO DE HORAS REQUERIDAS PARA EL PAA</t>
  </si>
  <si>
    <t>3. RESULTADOS SOBRE LA CAPACIDAD INSTALADA Y REQUERIDA DEL EQUIPO AUDITOR</t>
  </si>
  <si>
    <r>
      <rPr>
        <b/>
        <sz val="11"/>
        <color theme="1"/>
        <rFont val="Century Gothic"/>
        <family val="2"/>
      </rPr>
      <t>Consideraciones para la implementación</t>
    </r>
    <r>
      <rPr>
        <sz val="11"/>
        <color theme="1"/>
        <rFont val="Century Gothic"/>
        <family val="2"/>
      </rPr>
      <t xml:space="preserve">
Después de tener en cuenta la información referida, el DAI desarrolla una estrategia
de Auditoría Interna y un enfoque que la alinea con los objetivos y expectativas de la
dirección de la organización. Además, como se indica en la Norma 2010, el DAI elabora un plan de Auditoría Interna basado en riesgos para establecer las prioridades de
los trabajos de aseguramiento y consultoría de la actividad de Auditoría Interna. Este
proceso tiene en cuenta tanto las indicaciones de la alta dirección y el Consejo, como
los datos que se deriven de una evaluación de riesgos anual documentada (Norma
2010.A1)</t>
    </r>
  </si>
  <si>
    <r>
      <rPr>
        <b/>
        <sz val="11"/>
        <color theme="1"/>
        <rFont val="Century Gothic"/>
        <family val="2"/>
      </rPr>
      <t>Introducción</t>
    </r>
    <r>
      <rPr>
        <sz val="11"/>
        <color theme="1"/>
        <rFont val="Century Gothic"/>
        <family val="2"/>
      </rPr>
      <t xml:space="preserve">
La Norma 2000 indica varios aspectos fundamentales para cumplir el principio de que la actividad de Auditoría Interna añada valor a la organización. El DAI puede comenzar por revisar el propósito y responsabilidad de la actividad de Auditoría Interna, acordado por el DAI, la alta dirección y el Consejo de Administración, y recogido en el
estatuto de Auditoría Interna. El DAI puede analizar el organigrama de la organización para identificar los stakeholders o grupos de interés de la organización, la estructura y las líneas jerárquicas. También puede analizar el plan estratégico de la organización para conocer sus estrategias, objetivos y riesgos. Los riesgos que se hayan tenido en cuenta en la organización deberían incluir tendencias y problemas emergentes, como los relacionados con el sector de la entidad, la propia profesión de Auditoría Interna, requerimientos regulatorios y contextos políticos y económicos. Además de las fuentes de riesgos que pueda deducir el DAI de sus conversaciones sobre el plan estratégico de la organización con la alta dirección y el Consejo. Este trabajo preliminar prepara el terreno para que el DAI gestione la actividad de Auditoría Interna de forma que añada valor mejorando los procesos de gobierno, gestión de riesgos y control de la organización, y proporcionando un aseguramiento relevante.</t>
    </r>
  </si>
  <si>
    <t>Tomado de : Marco Internacional para la Práctica Profesional de la Auditoría Interna
Norma 2000</t>
  </si>
  <si>
    <t>RESUMEN DE HORAS REQUERIDAS POR TIPO DE TRABAJO</t>
  </si>
  <si>
    <t>TIPOS DE TRABAJO DE AUDITORÍA</t>
  </si>
  <si>
    <t>Consultoría Procesos</t>
  </si>
  <si>
    <t>Capacitaciones</t>
  </si>
  <si>
    <t>Etiquetas de fila</t>
  </si>
  <si>
    <t>Total general</t>
  </si>
  <si>
    <t>RESULTADOS SOBRE  CAPACIDAD Y DISPONIBILIDAD DEL EQUIPO AUDITOR</t>
  </si>
  <si>
    <t>¿PRESENTA DÉFICIT DE PERSONAL?</t>
  </si>
  <si>
    <t>HORAS DEFICIT/SUPERAVIT</t>
  </si>
  <si>
    <t xml:space="preserve">NORMA 2020: </t>
  </si>
  <si>
    <r>
      <rPr>
        <b/>
        <sz val="11"/>
        <color theme="1"/>
        <rFont val="Century Gothic"/>
        <family val="2"/>
      </rPr>
      <t>Consideraciones para la implementación</t>
    </r>
    <r>
      <rPr>
        <sz val="11"/>
        <color theme="1"/>
        <rFont val="Century Gothic"/>
        <family val="2"/>
      </rPr>
      <t xml:space="preserve">
,,,Las limitaciones de recursos afectan a las prioridades del plan de Auditoría Interna. Por
ejemplo, si los recursos no son suficientes para completar todos los trabajos propuestos en el plan, algunos de ellos pueden ser aplazados y algunos riesgos puede que no
sean revisados por Auditoría Interna. Durante la presentación al Consejo, el DAI tratará la propuesta de plan de Auditoría Interna y la evaluación de riesgos en la que está
basado, indicando tanto los riesgos que serán revisados, como los que no podrán ser
abordados por la restricción de recursos. Los miembros del Consejo pueden comentar
esta información y hacer recomendaciones antes de aprobar finalmente el plan de
Auditoría Interna</t>
    </r>
  </si>
  <si>
    <r>
      <rPr>
        <b/>
        <sz val="11"/>
        <color theme="1"/>
        <rFont val="Century Gothic"/>
        <family val="2"/>
      </rPr>
      <t xml:space="preserve">Consideraciones para la demostración de conformidad
</t>
    </r>
    <r>
      <rPr>
        <sz val="11"/>
        <color theme="1"/>
        <rFont val="Century Gothic"/>
        <family val="2"/>
      </rPr>
      <t>El DAI puede demostrar conformidad con la Norma conservando los registros de la distribución del plan de Auditoría Interna. La conformidad también puede ser evidenciada con copias de los materiales que se hayan preparado para las reuniones del Consejo, incluyendo tanto el plan de Auditoría Interna como las propuestas de revisión y aprobación. Las conversaciones con miembros de la alta dirección pueden ser documentadas en memorándums, correos electrónicos o notas realizadas durante el proceso de evaluación de riesgos de la actividad de Auditoría Interna.
Además, en las actas de las reuniones del Consejo suelen constar el debate sobre el
plan de auditoría y su posterior aprobación, cualquier cambio que se haya producido
una vez iniciado su desarrollo y/o el impacto que cualquier limitación de recursos</t>
    </r>
    <r>
      <rPr>
        <b/>
        <sz val="11"/>
        <color theme="1"/>
        <rFont val="Century Gothic"/>
        <family val="2"/>
      </rPr>
      <t xml:space="preserve">. </t>
    </r>
  </si>
  <si>
    <r>
      <rPr>
        <b/>
        <sz val="11"/>
        <color theme="1"/>
        <rFont val="Century Gothic"/>
        <family val="2"/>
      </rPr>
      <t>2020 – Comunicación y aprobación</t>
    </r>
    <r>
      <rPr>
        <sz val="11"/>
        <color theme="1"/>
        <rFont val="Century Gothic"/>
        <family val="2"/>
      </rPr>
      <t xml:space="preserve">
El Director de Auditoría Interna debe comunicar los planes y requerimientos de recursos
de la actividad de Auditoría Interna, incluyendo los cambios provisionales significativos,
a la alta dirección y al Consejo para la adecuada revisión y aprobación. El Director de
Auditoría Interna también debe comunicar el impacto de cualquier limitación de recursos.
</t>
    </r>
    <r>
      <rPr>
        <b/>
        <sz val="11"/>
        <color theme="1"/>
        <rFont val="Century Gothic"/>
        <family val="2"/>
      </rPr>
      <t>Introducción</t>
    </r>
    <r>
      <rPr>
        <sz val="11"/>
        <color theme="1"/>
        <rFont val="Century Gothic"/>
        <family val="2"/>
      </rPr>
      <t xml:space="preserve">
Previamente a la comunicación del plan de auditoría, las necesidades de recursos de
la actividad de Auditoría Interna y el impacto de una posible limitación de recursos a
la alta dirección y al Consejo, el Director de Auditoría Interna (DAI) fijará los recursos
necesarios para implementar el plan, definido según las prioridades derivadas de los
riesgos, identificadas durante el proceso de planificación (Norma 2010).
Los recursos necesarios pueden ser de personas (p.e. horas de trabajo y habilidades),
tecnológicos (por ejemplo, herramientas y técnicas de auditoría), de plazos y agenda
(disponibilidad de recursos) y de fondos. Una parte de los recursos se reserva normalmente para introducir posibles cambios en el plan de auditoría que puedan derivarse
de riesgos que no se hayan identificado anticipadamente y que podrían afectar a la
organización, o de nuevos trabajos de consultoría solicitados por la alta dirección y/o
el Consejo. Por ejemplo, puede surgir la necesidad de un nuevo proyecto de Auditoría
Interna cuando surjan nuevos riesgos derivados de fusiones o desinversiones en otras
compañías, de un contexto de incertidumbre política o de cambios en los requerimientos regulatorios.</t>
    </r>
  </si>
  <si>
    <t xml:space="preserve"> Comunicación y aprobación</t>
  </si>
  <si>
    <t xml:space="preserve">NORMA 2030: </t>
  </si>
  <si>
    <t>Administración de Recursos</t>
  </si>
  <si>
    <r>
      <rPr>
        <b/>
        <sz val="11"/>
        <color theme="1"/>
        <rFont val="Century Gothic"/>
        <family val="2"/>
      </rPr>
      <t xml:space="preserve">2030 – Administración de recursos
</t>
    </r>
    <r>
      <rPr>
        <sz val="11"/>
        <color theme="1"/>
        <rFont val="Century Gothic"/>
        <family val="2"/>
      </rPr>
      <t xml:space="preserve">El director de Auditoría Interna debe asegurar que los recursos de Auditoría Interna sean
apropiados, suficientes y eficazmente asignados para cumplir con el plan aprobado.
Interpretación:
“Apropiados” se refiere a la mezcla de conocimientos, aptitudes y otras competencias necesarias para llevar a cabo el plan. “Suficientes” se refiere a la cantidad
de recursos necesarios para cumplir con el plan. Los recursos están eficazmente
asignados cuando se utilizan de forma tal que optimizan el cumplimiento del plan
aprobado.
</t>
    </r>
  </si>
  <si>
    <r>
      <t xml:space="preserve">
</t>
    </r>
    <r>
      <rPr>
        <b/>
        <sz val="11"/>
        <color theme="1"/>
        <rFont val="Century Gothic"/>
        <family val="2"/>
      </rPr>
      <t>Introducción</t>
    </r>
    <r>
      <rPr>
        <sz val="11"/>
        <color theme="1"/>
        <rFont val="Century Gothic"/>
        <family val="2"/>
      </rPr>
      <t xml:space="preserve">
Al desarrollar el plan de Auditoría Interna (Norma 2010) y revisarlo con el Consejo y
la alta dirección (Norma 2020), el Director de Auditoría Interna (DAI) tendrá en cuenta y tratará el tema de los recursos necesarios para cumplir las prioridades del plan.
Para implementar la Norma 2030, el DAI normalmente comienza por conocer en
mayor profundidad los recursos disponibles para la actividad de auditoría de interna,
incluidos en el plan de Auditoría Interna aprobado por el Consejo.
El DAI puede estimar en detalle el número de auditores internos y horas de Auditoría
Interna productivas disponibles para implementar el plan dentro de los límites del
calendario programado en la organización. Las horas de trabajo productivas generalmente excluyen factores como el descanso remunerado y el tiempo dedicado a formación y tareas administrativas. Para tener una visión general de los conocimientos, capacidades y otras competencias que reúne en su conjunto la actividad de Auditoría Interna, el DAI puede repasar evaluaciones documentadas sobre las capacidades de su equipo, en caso de estar disponibles, o recopilar información de evaluaciones del rendimiento de los trabajadores y de las encuestas posteriores a las auditorías.
El DAI también puede revisar y analizar el presupuesto ya aprobado para sopesar los
fondos disponibles para formación, tecnología o contratación de nuevos auditores
para cumplir el plan.</t>
    </r>
  </si>
  <si>
    <r>
      <rPr>
        <b/>
        <sz val="11"/>
        <color theme="1"/>
        <rFont val="Century Gothic"/>
        <family val="2"/>
      </rPr>
      <t>Consideraciones para la implementación</t>
    </r>
    <r>
      <rPr>
        <sz val="11"/>
        <color theme="1"/>
        <rFont val="Century Gothic"/>
        <family val="2"/>
      </rPr>
      <t xml:space="preserve">
Al asignar recursos específicos a los trabajos identificados en el plan de Auditoría
Interna aprobado, el DAI puede ponderar cómo los recursos disponibles se corresponden con las capacidades específicas y los plazos que se requieren para realizar los trabajos. Durante este proceso, el DAI habitualmente trabaja para suplir cualquier deficiencia que pueda haber identificado.
Para suplir las deficiencias relacionadas con los conocimientos, capacidades y competencias del equipo de Auditoría Interna, el DAI puede proporcionar formación al equipo actual, pedirle a un experto de la organización que actúe como “auditor invitado”,
contratar nuevos auditores internos o contratar un proveedor de servicios externo. Si
la cantidad de recursos es insuficiente para realizar los trabajos planificados de forma
eficaz y eficiente, el DAI puede contratar más auditores, externalizar trabajos o realizarlos conjuntamente con un proveedor externo, utilizar uno o más “auditores invitados” o desarrollar un programa de auditoría rotatorio.
</t>
    </r>
  </si>
  <si>
    <t>Para elaborar el calendario de los trabajos de Auditoría Interna, el DAI tendrán en
cuenta el programa de la organización, las agendas de los auditores internos individuales y la disponibilidad de los departamentos auditables. Por ejemplo, si un trabajo
de auditoría tiene que ser realizado en unas fechas concretas del año, los recursos
necesarios para realizarlo también tienen que estar disponibles en esas fechas. De la
misma forma, si un departamento auditable no está disponible o tiene limitaciones
durante un periodo concreto del año, debido a necesidades del negocio, el trabajo de
auditoría debe ser planificado en otras fechas.
Es importante que el DAI compruebe continuamente que sus recursos son adecuados
en general, ya que debe informar sobre el impacto de la limitación de recursos (Norma
2020) y sobre el desempeño de la actividad de Auditoría Interna en lo tocante al cumplimiento de su plan (Norma 2060). Para poder afirmar que los recursos son apropiados, suficientes y asignados de forma eficaz, el DAI utiliza distintas métricas que evalúan el desempeño de la actividad de Auditoría Interna y solicita el feedback de sus clientes</t>
  </si>
  <si>
    <r>
      <rPr>
        <b/>
        <sz val="11"/>
        <color theme="1"/>
        <rFont val="Century Gothic"/>
        <family val="2"/>
      </rPr>
      <t xml:space="preserve">Consideraciones para la demostración de conformidad
</t>
    </r>
    <r>
      <rPr>
        <sz val="11"/>
        <color theme="1"/>
        <rFont val="Century Gothic"/>
        <family val="2"/>
      </rPr>
      <t>La documentación que evidencia la conformidad con la Norma 2030 puede incluir el
propio plan de Auditoría Interna, que contiene el calendario previsto para la realiza-
ción de los trabajos de auditoría y los recursos asignados. Además, se puede documentar la comparación de las horas presupuestadas con las horas reales para validar que
los recursos han sido asignados de forma eficaz. A menudo, los resultados de las evaluaciones de los clientes relacionados con el desempeño de la actividad de Auditoría
Interna y con el de los auditores internos individuales, son anotados en los informes
posteriores a las auditorías, encuestas y en informes anuales.</t>
    </r>
  </si>
  <si>
    <t xml:space="preserve">NORMA 2010: </t>
  </si>
  <si>
    <r>
      <rPr>
        <b/>
        <sz val="11"/>
        <color theme="1"/>
        <rFont val="Century Gothic"/>
        <family val="2"/>
      </rPr>
      <t>Norma principalmente relacionada
2010 – Planificación</t>
    </r>
    <r>
      <rPr>
        <sz val="11"/>
        <color theme="1"/>
        <rFont val="Century Gothic"/>
        <family val="2"/>
      </rPr>
      <t xml:space="preserve">
El Director de Auditoría Interna debe establecer un plan basado en los riesgos, a fin de
determinar las prioridades de la actividad de Auditoría Interna. Dichos planes deberán
ser consistentes con las metas de la organización.
</t>
    </r>
    <r>
      <rPr>
        <b/>
        <sz val="11"/>
        <color theme="1"/>
        <rFont val="Century Gothic"/>
        <family val="2"/>
      </rPr>
      <t>Interpretación:</t>
    </r>
    <r>
      <rPr>
        <sz val="11"/>
        <color theme="1"/>
        <rFont val="Century Gothic"/>
        <family val="2"/>
      </rPr>
      <t xml:space="preserve">
Para desarrollar un plan basado en riesgos, el Director de Auditoría Interna primero consulta con la alta dirección y el Consejo y para entender las estrategias de la organización, los objetivos clave del negocio, los riesgos asociados y los procesos de gestión de riesgos. El Director de Auditoría Interna debe revisar y ajustar el plan, cuando sea necesario, como respuesta a los cambios en la organización, los riesgos, las operaciones, los programas, los sistemas y los controles.</t>
    </r>
  </si>
  <si>
    <r>
      <rPr>
        <b/>
        <sz val="11"/>
        <color theme="1"/>
        <rFont val="Century Gothic"/>
        <family val="2"/>
      </rPr>
      <t>Consideraciones para la implementación</t>
    </r>
    <r>
      <rPr>
        <sz val="11"/>
        <color theme="1"/>
        <rFont val="Century Gothic"/>
        <family val="2"/>
      </rPr>
      <t xml:space="preserve">
Esta revisión del enfoque con que la organización aborde la gestión de riesgos, puede
ayudar al DAI a decidir cómo organizar o actualizar el universo auditable, que consiste en todas las áreas de riesgos que podrían ser objeto de auditoría, y que se materializa en la lista de los posibles trabajos de auditoría que se pueden realizar. El universo auditable incluye proyectos e iniciativas relacionadas con el plan estratégico de
la organización, y puede ser estructurado en unidades de negocio, líneas de productos o servicios, procesos, programas, sistemas o controles.
Para estructurar el universo auditable y priorizar riesgos, se aconseja al DAI que vincule los riesgos críticos con objetivos específicos y con procesos de negocio. El DAI
empleará un enfoque de factor de riesgo para tener en cuenta los riesgos tanto internos, como externos. Los riesgos internos pueden afectar a productos y servicios clave,
al personal y a los sistemas. Los factores de riesgo relevantes relacionados con riesgos
internos incluyen la magnitud de los cambios habidos en un riesgo determinado desde
la última vez que fue auditado, la calidad de los controles y otros. Los riesgos externos pueden estar relacionados con los competidores, los proveedores u otros aspectos del sector. Los factores de riesgo relevantes en los riesgos externos pueden incluir
cambios legales o regulatorios pendientes y otros factores políticos y económicos.
</t>
    </r>
  </si>
  <si>
    <r>
      <rPr>
        <b/>
        <sz val="11"/>
        <color theme="1"/>
        <rFont val="Century Gothic"/>
        <family val="2"/>
      </rPr>
      <t>Consideraciones para la demostración de conformidad</t>
    </r>
    <r>
      <rPr>
        <sz val="11"/>
        <color theme="1"/>
        <rFont val="Century Gothic"/>
        <family val="2"/>
      </rPr>
      <t xml:space="preserve">
La evidencia de conformidad con la Norma 2010 está en el plan de Auditoría Interna
documentado, así como en la evaluación de riesgos en la que se basa el plan. También
se puede obtener una evidencia de respaldo en las actas de las reuniones en las que
el DAI haya tratado el universo auditable y la evaluación de riesgos con el Consejo y
la alta dirección. Además, los memorándums que se conserven en el archivo podrían
ser empleados para documentar conversaciones similares con miembros individuales
de la dirección en distintos niveles de la organización.</t>
    </r>
  </si>
  <si>
    <t>Para asegurar que el universo auditable cubre todos los riesgos de la organización (hasta la extensión posible), la actividad de Auditoría Interna normalmente revisa de forma independiente y confirma los riesgos clave identificados por la alta dirección. De acuerdo con la Norma 2010.A1, el plan de Auditoría Interna debe basarse en una evaluación de riesgos documentada, realizada al menos anualmente, que tenga en cuenta las indicaciones de la alta dirección y el Consejo. Como se indica en el Glosario, los riesgos se miden en términos de impacto y probabilidad.
Al desarrollar el plan de Auditoría Interna, el DAI también tiene en cuenta cualquier solicitud que le haga el Consejo y/o la alta dirección, así como la capacidad de la actividad de Auditoría Interna de confiar en el trabajo de otros proveedores de aseguramiento interno y externo (según la Norma 2050).</t>
  </si>
  <si>
    <t xml:space="preserve">Una vez obtenida y revisada la citada información, el DAI desarrolla un plan de Auditoría Interna que normalmente incluye:
- Una lista con la propuesta de trabajos de Auditoría Interna (especificando si se trata
de trabajos de aseguramiento o consultoría).
- Los argumentos por los que se selecciona cada uno de los trabajos propuestos (por
ejemplo, rating de riesgos, tiempo transcurrido desde la última auditoría, cambios en la gestión, etc.).
- Objetivos y alcance de cada trabajo propuesto.
- Una lista de iniciativas o proyectos relacionados con la estrategia de Auditoría Interna, pero que pueden no estar directamente relacionados con un trabajo de auditoría.
Aunque los planes de auditoría habitualmente se elaboran anualmente, pueden ser desarrollados con otra periodicidad. Por ejemplo, la actividad de Auditoría Interna puede mantener una rotación del plan de auditoría de 12 meses y revaluar proyectos trimestralmente. O la actividad de Auditoría Interna puede desarrollar un plan de auditoría para varios años y evaluar el plan anualmente.
</t>
  </si>
  <si>
    <t>El DAI comentará el plan de Auditoría Interna con el Consejo, la alta dirección y otros grupos de interés para lograr alinearlo con las prioridades de varios stakeholders. El DAI también debe ser consciente de las áreas de riesgo que no están incluidas en el plan.
En este sentido, las reuniones en las que se trate el tema del plan de auditoría pueden ser una oportunidad para que el DAI repase los roles y responsabilidades del Consejo y la alta dirección relacionadas con la gestión de riesgos y las normas relacionadas con mantener la independencia y la objetividad de la actividad de Auditoría Interna (Normas de la 1100 a la 1130.C2). El DAI reflexionará sobre cualquier feedback que reciba de los grupos de interés antes de dar por finalizada la elaboración del plan.
El plan de Auditoría Interna debe ser suficientemente flexible para permitir al DAI revisarlo y ajustarlo, si es necesario, para responder a los cambios que se produzcan en
los negocios, riesgos, operaciones, programas, sistemas y controles de la organización.
Los cambios significativos deben ser comunicados al Consejo y a la alta dirección para
su revisión y aprobación, de acuerdo con la Norma 2020</t>
  </si>
  <si>
    <t>2010 – Planificación</t>
  </si>
  <si>
    <t>Cada uno de los posibles elementos o actividades a auditar. Pueden ser procesos, proyectos, dependencias y/o puntos  críticos  identificados en  ejercicios de  auditoría previos.</t>
  </si>
  <si>
    <t>ANÁLISIS OFICINA DE CONTROL INTERNO</t>
  </si>
  <si>
    <t>ANÁLISIS OFICINA DE CONTROL INTERNO
PRIORIZACIÓN</t>
  </si>
  <si>
    <t>TOTAL</t>
  </si>
  <si>
    <t>PONDERACIÓN</t>
  </si>
  <si>
    <t>AFECTACIÓN PRESUPUESTAL DEL:</t>
  </si>
  <si>
    <t>POSIBLE INTERRUPCIÓN OPERACIÓN</t>
  </si>
  <si>
    <t xml:space="preserve">PERDIDA DE COBERTURA SERVICIOS </t>
  </si>
  <si>
    <t>SANCIONES ECONOMICAS (Afectación en el presupuesto)</t>
  </si>
  <si>
    <t xml:space="preserve">AFECTACIÓN IMAGEN INSTITUCIONAL </t>
  </si>
  <si>
    <t>PLANES DE MEJORAMIENTO -PARTICIPACIÓN</t>
  </si>
  <si>
    <t>PERDIDA DE INFORMACIÓN</t>
  </si>
  <si>
    <t>Unidades Auditables</t>
  </si>
  <si>
    <t>UNIVERSO DE AUDITORIA Y PRIORIZACIÓN DE UNIDADES AUDITABLES</t>
  </si>
  <si>
    <t>NOTA SOBRE DILIGENCIAMIENTO</t>
  </si>
  <si>
    <t>YA CUENTA CON PONDERACIÓN DE RIESGOS, NO DILIGENCIAR ANALISIS OCI</t>
  </si>
  <si>
    <t>DILIGENCIE ANALISIS OCI PARA ESTA UNIDAD AUDITABLE</t>
  </si>
  <si>
    <t>CALIFICACIÓN</t>
  </si>
  <si>
    <t>DESDE</t>
  </si>
  <si>
    <t>HASTA</t>
  </si>
  <si>
    <t>≤10%</t>
  </si>
  <si>
    <t>&gt;10%</t>
  </si>
  <si>
    <t>≤20%</t>
  </si>
  <si>
    <t>&gt;20%</t>
  </si>
  <si>
    <t>≤30%</t>
  </si>
  <si>
    <t>&gt;30%</t>
  </si>
  <si>
    <t>BAJA</t>
  </si>
  <si>
    <t>MEDIA</t>
  </si>
  <si>
    <t xml:space="preserve">ALTA </t>
  </si>
  <si>
    <t>EXTREMA</t>
  </si>
  <si>
    <t>SI</t>
  </si>
  <si>
    <t>NO</t>
  </si>
  <si>
    <t>Código de Integridad</t>
  </si>
  <si>
    <t>Intranet</t>
  </si>
  <si>
    <t>En proceso a 31 de dic</t>
  </si>
  <si>
    <t>Si</t>
  </si>
  <si>
    <t>Seguimiento Implementación MIPG</t>
  </si>
  <si>
    <t>Autocontrol - Capacitaciones</t>
  </si>
  <si>
    <t>Participación en Actividades de Inducción / Reinducción</t>
  </si>
  <si>
    <t>Relación Entes Externos de Control - Contraloría Cuenta Mensual</t>
  </si>
  <si>
    <t xml:space="preserve">Plan de Mejoramiento Institucional </t>
  </si>
  <si>
    <t xml:space="preserve">Plan de Mejoramiento por procesos </t>
  </si>
  <si>
    <t>INCAPACIDADES</t>
  </si>
  <si>
    <t>Relación Entes Externos de Control - Contraloría Cuenta Anual</t>
  </si>
  <si>
    <t xml:space="preserve">Seguimiento PQRS </t>
  </si>
  <si>
    <t>Asistencia Comités y mesas de trabajo</t>
  </si>
  <si>
    <t xml:space="preserve">Seguimiento Plan Anual de Auditoría </t>
  </si>
  <si>
    <t>Seguimiento al cumplimiento de las normas de austeridad en el gasto</t>
  </si>
  <si>
    <t>Para realizar el análisis de recursos se realizarán los siguientes cálculos por vigencia   y obtendrá al final del análisis si presenta déficit o disponibilidad suficiente de recurso humano para la realización del PAA.(Seleccione el hipervínculo que requiera):</t>
  </si>
  <si>
    <t>Planeación Auditoria/Solicitud de Información</t>
  </si>
  <si>
    <t>Ejecución  Auditoria/Análisis de información</t>
  </si>
  <si>
    <t>Tips, eventos, acompañamientos</t>
  </si>
  <si>
    <t xml:space="preserve">Revisión Expedientes </t>
  </si>
  <si>
    <t>Suma de Horas x trabajo de auditoría</t>
  </si>
  <si>
    <r>
      <t xml:space="preserve">CONOCIMIENTO DE LA ENTIDAD
</t>
    </r>
    <r>
      <rPr>
        <sz val="11"/>
        <color rgb="FF0000FF"/>
        <rFont val="Century Gothic"/>
        <family val="2"/>
      </rPr>
      <t>Instituto Distrital de las Artes</t>
    </r>
    <r>
      <rPr>
        <b/>
        <sz val="11"/>
        <color theme="1"/>
        <rFont val="Century Gothic"/>
        <family val="2"/>
      </rPr>
      <t xml:space="preserve">
</t>
    </r>
  </si>
  <si>
    <t>Código de Buen Gobierno</t>
  </si>
  <si>
    <t xml:space="preserve">Resolución 747 de 2018 </t>
  </si>
  <si>
    <t>Perspectivas, Objetivos estratégicos e Iniciativas Estratégicas</t>
  </si>
  <si>
    <t>Proceso Gestión del Conocimiento</t>
  </si>
  <si>
    <t>Gestión Documental ACI</t>
  </si>
  <si>
    <t>Informe semestral Gestión ACI</t>
  </si>
  <si>
    <t>Respuesta Derechos de petición - ACI</t>
  </si>
  <si>
    <t>Suma de # Informes x año</t>
  </si>
  <si>
    <t>Planta Temporal</t>
  </si>
  <si>
    <t xml:space="preserve">ANÁLISIS DE RECURSOS PARA EL PLAN ANUAL DE AUDITORÍA
PLANTILLA 2
</t>
  </si>
  <si>
    <t>Déficit en personal (planta)</t>
  </si>
  <si>
    <t>Proceso Gestión Estratégica de Comunicaciones</t>
  </si>
  <si>
    <t>Proceso Gestión Documental</t>
  </si>
  <si>
    <t>Gestión del Talento Humano</t>
  </si>
  <si>
    <t>Proceso Gestión Jurídica</t>
  </si>
  <si>
    <t xml:space="preserve">Proceso Control Disciplinario Interno </t>
  </si>
  <si>
    <t>Proceso Gestión de Participación Ciudadana</t>
  </si>
  <si>
    <t>Proceso Gestión y Relacionamiento con la Ciudadanía</t>
  </si>
  <si>
    <t>Gestión Integral de Espacios Culturales</t>
  </si>
  <si>
    <t xml:space="preserve">Proceso Direccionamiento Estratégico Institucional </t>
  </si>
  <si>
    <t>Proceso Gestión de Tecnologías de la Información</t>
  </si>
  <si>
    <t xml:space="preserve">Incluir en el ciclo de auditorías de la vigencia </t>
  </si>
  <si>
    <t xml:space="preserve">Incluir en el ciclo vigente de acuerdo a disponibilidad de recursos </t>
  </si>
  <si>
    <t xml:space="preserve">ANÁLISIS DE RECURSOS PARA EL PLAN ANUAL DE AUDITORÍA
PLANTILLA  1
</t>
  </si>
  <si>
    <t>Informe Evaluación independiente SCI</t>
  </si>
  <si>
    <t>Evaluación Gestión del Riesgo</t>
  </si>
  <si>
    <t xml:space="preserve">Actividades de control propias del Área de Control Interno:
</t>
  </si>
  <si>
    <t>Relación Entes Externos de Control - Contraloría Auditoria Regularidad y requerimientos</t>
  </si>
  <si>
    <t>Informe de Gestión ACI (Área Control Interno)</t>
  </si>
  <si>
    <t>Relación Entes Externos de Control - Atención requerimientos</t>
  </si>
  <si>
    <t xml:space="preserve">Verificar la presentación del Formulario Único de Reporte y Avance de Gestión  - FURAG  </t>
  </si>
  <si>
    <t xml:space="preserve">Informe de Evaluación a la Gestión Anual por Dependencias </t>
  </si>
  <si>
    <t>Seguimiento Metas plan</t>
  </si>
  <si>
    <t>(en blanco)</t>
  </si>
  <si>
    <t>Nombre del Jefe de Control Interno o quien  haga sus veces</t>
  </si>
  <si>
    <t>Cargo</t>
  </si>
  <si>
    <t>Objetivo estratégico</t>
  </si>
  <si>
    <t>Objetivo del plan</t>
  </si>
  <si>
    <t>Alcance del plan</t>
  </si>
  <si>
    <t>Riesgos</t>
  </si>
  <si>
    <t>Criterios</t>
  </si>
  <si>
    <t>No.</t>
  </si>
  <si>
    <t>Cantidad</t>
  </si>
  <si>
    <t>Referencia normativa</t>
  </si>
  <si>
    <t>Líder o responsable</t>
  </si>
  <si>
    <t>Equipo</t>
  </si>
  <si>
    <t xml:space="preserve">Enero </t>
  </si>
  <si>
    <t>-</t>
  </si>
  <si>
    <t>X</t>
  </si>
  <si>
    <t>Participar en los diferentes comités institucionales e interinstitucionales para aportar información que facilite la toma de decisiones.</t>
  </si>
  <si>
    <t xml:space="preserve">Decreto 648 de 2017. Art. 17 Roles de la Oficina de Control Interno. 5. Relación con entes externos de control.
</t>
  </si>
  <si>
    <t>Resolución 002 de 2022 de la Contraloría de Bogotá (modificada por la RR 26 del 10/11/2022)</t>
  </si>
  <si>
    <t>Martha Rondón</t>
  </si>
  <si>
    <t>Carlos Trujillo</t>
  </si>
  <si>
    <t>Equipo Control Interno</t>
  </si>
  <si>
    <t xml:space="preserve">Mónica Virgüéz
</t>
  </si>
  <si>
    <t>(Decreto Nacional 1499 de 2017,  Circular Externa No. 100-001 -2022 del DAFP.</t>
  </si>
  <si>
    <t>Ley 909 de 2004, Decreto 1227 de 2005, Circular 04 de 2005 Consejo Asesor del Gobierno Nacional en materia de Control Interno</t>
  </si>
  <si>
    <t xml:space="preserve">Resolución 706 de 2016 CGN, art. 16
Resolución 193 de 2016 CGN "Por la cual se Incorpora, en los Procedimientos Transversales del Régimen de Contabilidad Publica, el procedimiento para la evaluación del control interno contable"
</t>
  </si>
  <si>
    <t>Ley 1474 de 2011, artículo 76; Ley 1755 de 2015,  Decreto 1081 de 2015, Circular Conjunta 006 de 2017, Decreto Distrital  371 de 2010 Art. 3.</t>
  </si>
  <si>
    <t>Informe semestral de control interno (instrumentos técnicos y administrativos del SCI)</t>
  </si>
  <si>
    <t>Decreto 984 de 2012 de la Presidencia de la República y el  Decreto Distrital 492 de 2019.</t>
  </si>
  <si>
    <t>Directiva No. 008 de 2021 (Numeral 1.9)</t>
  </si>
  <si>
    <t xml:space="preserve">Evaluar la gestión del riesgo de la entidad </t>
  </si>
  <si>
    <t>Guía para la administración del riesgo y el diseño de controles en entidades públicas, DAFP.</t>
  </si>
  <si>
    <t>https://www.idartes.gov.co/es/transparencia/planeacion/informes-gestion</t>
  </si>
  <si>
    <t xml:space="preserve">Miembros Consejo </t>
  </si>
  <si>
    <t>https://www.idartes.gov.co/es/transparencia/planeacion/formulacion-proyectos</t>
  </si>
  <si>
    <t>https://www.idartes.gov.co/es/transparencia/informacion-entidad/mapas-cartas-descriptivas</t>
  </si>
  <si>
    <t>Resolución 1073 de 2021</t>
  </si>
  <si>
    <t>https://www.idartes.gov.co/es/transparencia/informacion-entidad/organigrama</t>
  </si>
  <si>
    <t>https://www.idartes.gov.co/es/transparencia/informacion-entidad/directorio-institucional</t>
  </si>
  <si>
    <t xml:space="preserve">Sede principal cra. 8 No. 15-46 
Escenarios en: https://www.idartes.gov.co/es
</t>
  </si>
  <si>
    <t>https://www.idartes.gov.co/es/transparencia/contratacion/plan-anual-de-adquisiciones</t>
  </si>
  <si>
    <t>https://www.idartes.gov.co/es/transparencia/datos-abiertos/registro-activos-de-informacion</t>
  </si>
  <si>
    <t>Multimedia en: https://www.idartes.gov.co/es</t>
  </si>
  <si>
    <t>https://www.idartes.gov.co/es/transparencia/planeacion/plan-de-accion</t>
  </si>
  <si>
    <t>https://www.idartes.gov.co/es/transparencia/planeacion/metas-objetivos-indicadores-de-gestion</t>
  </si>
  <si>
    <t>https://www.idartes.gov.co/es/transparencia/planeacion/mapas-riesgos</t>
  </si>
  <si>
    <t>https://comunicarte.idartes.gov.co/SIG/control-evaluacion-y-seguimiento</t>
  </si>
  <si>
    <t xml:space="preserve">Realizar la secretaría técnica del comité institucional de coordinación de control interno. </t>
  </si>
  <si>
    <t>Decreto Único Reglamentario 1083 de 2015 Nivel Nacional Artículo 2.2.21.1.5
Resolución 1103 de 2020 Idartes</t>
  </si>
  <si>
    <t>Decreto 648 de 2017. Art. 17 Roles de la Oficina de Control Interno.</t>
  </si>
  <si>
    <t xml:space="preserve">Asesorar y generar alertas oportunas a los líderes de los procesos o responsables del suministro de información solicitada por los entes externos de control, para asegurar la entrega de información con  oportunidad, integralidad y pertinencia. 
</t>
  </si>
  <si>
    <t>Circular 103 de 2020 Secretaría General Alcaldía Mayor de Bogotá, D.C.</t>
  </si>
  <si>
    <t>Decreto 648 de 2017. Art. 17 Roles de la Oficina de Control Interno.
Decreto 403 de 2020 Art. 61  y 151</t>
  </si>
  <si>
    <t xml:space="preserve">Decreto 2641 de 2012 por el cual se reglamentan los artículos 73 y 76 de la Ley 1474 de 2011,  Decreto 1081 de 2015, Decreto 124 de 2016, el cual adopta el documento "Estrategias para la Construcción del Plan Anticorrupción y de Atención al Ciudadano - Versión 2" y Ley 2195 de 2022. </t>
  </si>
  <si>
    <t xml:space="preserve">Ley 1474 de 2011 Art. 14; Decreto Único Reglamentario 1083 de 2015 art. 2.2.21.4.9; Decreto 2106 de 2019, art. 156; Circular externa 100 del 2019 DAFP, Decreto Distrital No. 201 de 2023, Art. 29. </t>
  </si>
  <si>
    <t xml:space="preserve">Decreto Único Reglamentario 1083 de 2015 art. 2.2.21.4.9; Decreto Distrital No. 201 de 2023, Art. 29. </t>
  </si>
  <si>
    <t xml:space="preserve">Decreto Distrital No. 221 de 2023, Art. 29. </t>
  </si>
  <si>
    <t xml:space="preserve">Decreto Distrital No. 221 de 2023, Art. 29, Circular conjunta 012 de 2018
</t>
  </si>
  <si>
    <t>Control de cambios</t>
  </si>
  <si>
    <t>Fecha:</t>
  </si>
  <si>
    <t>Descripción:</t>
  </si>
  <si>
    <t xml:space="preserve">PROCESO EVALUACIÓN INDEPENDIENTE </t>
  </si>
  <si>
    <t>Código: CEI-P-01</t>
  </si>
  <si>
    <t xml:space="preserve">
PLAN ANUAL DE AUDITORÍA INSTITUTO DISTRITAL DE LAS ARTES</t>
  </si>
  <si>
    <t xml:space="preserve">
1. Generales: Ley 87 de 1993, Decreto 1083 de 2015, Decreto 648 de 2017, Decreto 1499 de 2017, Decreto 403 de 2020 Art. 61  y 151.
2. Específicos: Normatividad vigente y documentación de la entidad aplicable según corresponda.
</t>
  </si>
  <si>
    <t>Recursos
Conformación del equipo de Control Interno</t>
  </si>
  <si>
    <t>VIGENCIA 2024</t>
  </si>
  <si>
    <t>https://www.idartes.gov.co/es/transparencia/planeacion/otros-control-interno</t>
  </si>
  <si>
    <t>Resolución 1337 de 2023</t>
  </si>
  <si>
    <t>Informe Seguimiento PTEP</t>
  </si>
  <si>
    <t>Heidy Portilla Torres</t>
  </si>
  <si>
    <t xml:space="preserve">Verificar la presentación del Formulario Único de Reporte y Avance de Gestión  - FURAG.  </t>
  </si>
  <si>
    <t xml:space="preserve">Informe de evaluación a la gestión anual por dependencias. </t>
  </si>
  <si>
    <t>Informe de control interno contable, reporte en CHIP y remisión a Contabilidad para cargue en Bogotá Consolida.</t>
  </si>
  <si>
    <t xml:space="preserve">Informe de Quejas, Sugerencias y Reclamos. </t>
  </si>
  <si>
    <t xml:space="preserve">Informe semestral de evaluación independiente del estado del sistema de control interno </t>
  </si>
  <si>
    <t xml:space="preserve">Seguimiento a la austeridad en el gasto </t>
  </si>
  <si>
    <t xml:space="preserve">Seguimiento a las metas del plan de desarrollo priorizadas por la entidad. </t>
  </si>
  <si>
    <t xml:space="preserve">Seguimiento al manejo de cajas menores en la entidad. </t>
  </si>
  <si>
    <t>Informe SIPROJ - Funciones comité de Conciliación</t>
  </si>
  <si>
    <t>Evaluación Mapa de Aseguramiento Idartes</t>
  </si>
  <si>
    <t xml:space="preserve">Verificación Talento Humano
</t>
  </si>
  <si>
    <t>Etiquetas de columna</t>
  </si>
  <si>
    <t>Asesoría sobre Riesgos y controles (Metodología y seguimiento)</t>
  </si>
  <si>
    <t xml:space="preserve">Mapa de aseguramiento Idartes - Revisión mapa, compromisos y evaluación nivel de confianza </t>
  </si>
  <si>
    <t>Verificar rendición de la cuenta mensual y anual a la Contraloría Distrital  - Realizar cruce con datos abiertos y retroalimentar a contratación.</t>
  </si>
  <si>
    <t>Asesoría formulación plan de mejoramiento (análisis de causas, definición acciones, etc)</t>
  </si>
  <si>
    <t>Ley 951 de 2005. 
Circular Externa 003 de 2023 AGN</t>
  </si>
  <si>
    <t>Decreto Distrital No. 221 de 2023, Art. 27 Parágrafo 2</t>
  </si>
  <si>
    <t xml:space="preserve">Resolución 002 de 2022 de la Contraloría de Bogotá, art. 16. Términos establecidos por la CGN.
Resolución No. 036 del 2019. </t>
  </si>
  <si>
    <t>Proceso Gestión de Tecnologías de la Información- Modelo de Seguridad y Privacidad de la Información.</t>
  </si>
  <si>
    <t>Realizar el reporte de rendición de  la cuenta anual a la Contraloría Distrital de responsabilidad de control interno: Informe control interno contable, informe evaluación independiente del estado del sistema de control interno,  informe de la oficina de control interno y seguimiento al plan de mejoramiento.</t>
  </si>
  <si>
    <t>Directiva Presidencial  01 de 1999, Directiva Presidencial 02 de 2002, Circular 04 de 2006 del Consejo Asesor del Gobierno Nacional en materia de control interno,  Circular 27 de 2023 de la Dirección Nacional de Derechos de Autor.</t>
  </si>
  <si>
    <t>Ley 678 de 2001, Decreto 1716 de 2009 Art. 26. Decreto 1167 de 2016, Artículo 2.2.4.3.1.2.12. Decreto Distrital 839 de 2018
Resolución 104 de 2018 Secretaría Jurídica Distrital, artículo  30 modificado por la Resolución 076 de 2020 (Circular  020 de 2020 de la Secretaría Jurídica Distrital)
Resolución 485 de 2023 Secretaría Jurídica Distrital- Por la cual se modifica el capítulo VII de la Resolución 104 de 2018.</t>
  </si>
  <si>
    <t>Decreto 192 de 2021.
Resolución DDC-000002 de 2022 SDH.</t>
  </si>
  <si>
    <t>Seguimiento a la implementación del MIPG</t>
  </si>
  <si>
    <t>Teatro El Ensueño</t>
  </si>
  <si>
    <t>Gestión en Seguridad y Salud en el trabajo</t>
  </si>
  <si>
    <t xml:space="preserve">Proceso Gestión para la mejora continua </t>
  </si>
  <si>
    <t xml:space="preserve">Proceso Gestión de bienes, servicios y planta física </t>
  </si>
  <si>
    <t xml:space="preserve">Proceso Gestión Financiera </t>
  </si>
  <si>
    <t>Gestión de Circulación de las prácticas artísticas</t>
  </si>
  <si>
    <t>Gestión de Fomento a las prácticas artísticas</t>
  </si>
  <si>
    <t>Gestión de Formación en las prácticas artísticas</t>
  </si>
  <si>
    <t>4 Horas</t>
  </si>
  <si>
    <t>Falta de oportunidad para gestión de los procesos</t>
  </si>
  <si>
    <t>Armando de la Torre</t>
  </si>
  <si>
    <t>Mercedes Carranza</t>
  </si>
  <si>
    <t>Proceso Direccionamiento Estratégico Institucional</t>
  </si>
  <si>
    <t>Proceso Gestión Integral de Espacios Culturales - TJEG</t>
  </si>
  <si>
    <t>Proceso Gestión de Circulación de las prácticas artísticas</t>
  </si>
  <si>
    <t>Auditoría Proceso Gestión Jurídica (Incluir Gestión Judicial) y  Decreto 371 de 2010 Contratación.</t>
  </si>
  <si>
    <t>Decreto 648 de 2017. Art. 17 Roles de la Oficina de Control Interno.
Decreto 403 de 2020 Art. 61  y 151
Decreto 371 de 2010 (Artículo 2o. Contratación).</t>
  </si>
  <si>
    <t>Decreto 648 de 2017. Art. 17 Roles de la Oficina de Control Interno.
Decreto 403 de 2020 Art. 61  y 151
Decreto 371 de 2010 (Artículos 3o. Atención al Ciudadano y 4o. Participación Ciudadana).
Ley 1712 de 2014 de Transparencia, Decreto 103 de 2015, Resolución 1519 de 2020 y sus anexos 2, 3 y 4.</t>
  </si>
  <si>
    <t>Auditoría Atención al ciudadano y Participación Decreto 371 de 2010 
Verificar cumplimiento de la Ley 1712 de 2014 de Transparencia.</t>
  </si>
  <si>
    <t xml:space="preserve">Acompañamiento al cumplimiento de la Directiva No. 008 de 2021  verificación de cumplimiento del manual específico de funciones y competencias laborales. </t>
  </si>
  <si>
    <t>Ley 87 de 1993, artículo 12 
Decreto 648 de 2017 que modificó el Decreto 1083 de 2015 en su capítulo 3
Guía rol de las unidades u oficinas de control interno, auditoría interna o quien haga sus veces y Procedimiento  interno</t>
  </si>
  <si>
    <t>Verificar cumplimiento de entrega de informe de gestión por finalización de la administración, incluidos archivos y documentos. Cuando se requiera.</t>
  </si>
  <si>
    <t xml:space="preserve">Seguimiento Gestión del Talento Humano
Verificación de normatividad relacionada
</t>
  </si>
  <si>
    <t>Expedición Plan Anual de Auditoría vigencia 2025, aprobado por el Comité Institucional de Coordinación de Control Interno.</t>
  </si>
  <si>
    <t>Diciembre 17 de 2024</t>
  </si>
  <si>
    <t>Ingeniería de Sistemas</t>
  </si>
  <si>
    <t>Acompañamiento Directiva 008 de 2021 (Informe - Consolidación)</t>
  </si>
  <si>
    <t>Cajas menores</t>
  </si>
  <si>
    <t>Elaboración y modificaciones Plan Anual de Auditoría</t>
  </si>
  <si>
    <t>Néstor Fernando Avella Avella</t>
  </si>
  <si>
    <t>Asesor de Control Interno ( E)</t>
  </si>
  <si>
    <t>Todos los procesos, dependencias y sedes del Instituto para la vigencia 2025 y/o las vigencias que se consideren pertinentes.</t>
  </si>
  <si>
    <t>(1) Asesor de Control Interno y (4) Contratistas profesionales especializados.
Se requiere la contratación adicional de  un profesional en Ingeniería de sistemas especializado,  por tres meses.</t>
  </si>
  <si>
    <t>Fortalecer la infraestructura tecnológica, comunicativa y la gestión institucional que permitan el fortalecimiento de las capacidades del talento humano con el fin de mejorar la prestación del servicio a la ciudadanía.</t>
  </si>
  <si>
    <t xml:space="preserve">1. Emitir informes errados por no disponer de la información certera, completa y oportuna.
2. Incumplimiento del plan anual de auditoría por no disponer del recurso humano requerido.
</t>
  </si>
  <si>
    <r>
      <rPr>
        <sz val="14"/>
        <rFont val="Arial"/>
        <family val="2"/>
      </rPr>
      <t>Planificar las actividades a desarrollar por el Área de Control Interno durante la vigencia, para evaluar la eficacia de los controles establecidos para  la mejora del desempeño del Instituto Distrital de las Artes, en desarrollo de los roles y competencias establecidos en la normatividad vigente.</t>
    </r>
    <r>
      <rPr>
        <sz val="14"/>
        <color rgb="FFFF0000"/>
        <rFont val="Arial"/>
        <family val="2"/>
      </rPr>
      <t xml:space="preserve">
</t>
    </r>
  </si>
  <si>
    <t>Asesor de Control Interno</t>
  </si>
  <si>
    <t>Seguimientos e Informe  PMP y PMI trimestrales</t>
  </si>
  <si>
    <t>Fecha Vigencia: 17/12/2024</t>
  </si>
  <si>
    <t xml:space="preserve">Resolución 979 de 2024 "Por la cual se adopta la Plataforma Estratégica del Instituto Distrital de las Artes - IDARTES" 2024-2027 </t>
  </si>
  <si>
    <r>
      <t>Resolución 979 de 2024 "</t>
    </r>
    <r>
      <rPr>
        <sz val="11"/>
        <color theme="1"/>
        <rFont val="Arial"/>
        <family val="2"/>
      </rPr>
      <t xml:space="preserve">Por la cual se adopta la Plataforma Estratégica del Instituto Distrital de las Artes - IDARTES" 2024-2027 </t>
    </r>
  </si>
  <si>
    <t>Documento SIG Macroproceso Direccionamiento estratégico institucional
https://comunicarte.idartes.gov.co/SIG/direccionamiento-estrategico-institucional?page=1</t>
  </si>
  <si>
    <t xml:space="preserve">María Claudia Parias Durán - Directora
Sylvia Ospina Henao - Subdirectora de Equipamientos
Andrés Felipe Albarracín Rodríguez - Subdirectora Administrativa y Financiera
Lina María Gaviria Hurtado - Subdirectora de las Artes
Néstor Fernando Avella Avella  - Asesor Control Interno (e). 
Alba Yaneth Reyes Suárez - Subdirectora de Formación Artística
Paola Méndez  - Jefe Oficina de comunicaciones 
Heidy Yobanna Moreno Moreno   - Jefe Oficina Asesora Jurídica
Daniel Sánchez - Jefe Oficina OAPTI
Luz Maritza Amaya  Hurtado   - Jefe Oficina Control Disciplinario Interno
</t>
  </si>
  <si>
    <t>María Claudia Parias Durán  - Presidente
Heidy Yobanna Moreno Moreno - Secretaria Técnica</t>
  </si>
  <si>
    <t>En la intranet
https://comunicarte.idartes.gov.co/sites/default/files/Doc_SIG/GMC-POL-01_V6_POLITICADEADMINISTRACIONDERIESGOS.pdf</t>
  </si>
  <si>
    <t>Con corte a septiembre 2024
https://www.idartes.gov.co/es/transparencia/planeacion/planes-de-mejoramiento</t>
  </si>
  <si>
    <t>Implementar las actividades de control propias del Área de Control Interno:
- Revisión documentos del proceso
- Autoevaluaciones
- Reportes de Control Interno como 1ra línea</t>
  </si>
  <si>
    <t>Mónica Virgüéz</t>
  </si>
  <si>
    <t xml:space="preserve">Verificar cumplimiento de normas de uso de software </t>
  </si>
  <si>
    <t xml:space="preserve">
Resolución 485 de 2023 Secretaría Jurídica Distrital- Por la cual se modifica el capítulo VII de la Resolución 104 de 2018.</t>
  </si>
  <si>
    <t xml:space="preserve">Seguimiento al Comité Conciliación-Política de prevención del daño antijurídico. / Siproj </t>
  </si>
  <si>
    <t xml:space="preserve">Atender requermientos entes de control que esten a cargo del área de Control Interno (De acuerdo con los documentos radicados) </t>
  </si>
  <si>
    <t xml:space="preserve">Asesor de Control Interno
Colaborador asignado </t>
  </si>
  <si>
    <t xml:space="preserve">Formulación Plan anual de auditoría vigencia 2026 </t>
  </si>
  <si>
    <t>A. ROL LIDERAZGO ESTRATÉGICO</t>
  </si>
  <si>
    <t xml:space="preserve">B. ROL RELACIÓN CON ENTES EXTERNOS DE CONTROL </t>
  </si>
  <si>
    <t>C. ROL ENFOQUE HACIA LA PREVENCIÓN</t>
  </si>
  <si>
    <t>D. ROL EVALUACIÓN Y SEGUIMIENTO</t>
  </si>
  <si>
    <t>I. AUDITORÍAS</t>
  </si>
  <si>
    <t>II. INFORMES DE LEY</t>
  </si>
  <si>
    <t>E. ROL EVALUACIÓN DE LA GESTIÓN DEL RIESGO</t>
  </si>
  <si>
    <t>Realizar cruce con datos abiertos y retroalimentar a contratación.</t>
  </si>
  <si>
    <t>Seguimiento al  Programa de Transparencia y Etica Pública - PTEP
Mapa de riesgos de corrupción</t>
  </si>
  <si>
    <t>Verificar y recomendar sobre las certificaciones de registro y actualización (Resolución 485 de 2023)</t>
  </si>
  <si>
    <t>Directiva 015 de 2022 de la Procuraduría General de la Nación
Circular Externa 020 de agosto 15 de 2017 del DASC 
Circulares externas 10 de 2020 de la CNSC
Circular_Conjunta_DAFP_y_MinTrabajo_No._100-004</t>
  </si>
  <si>
    <t xml:space="preserve">Seguimiento al Plan anual de auditoría vigencia 2025 </t>
  </si>
  <si>
    <t>Versión: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</si>
</sst>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_(&quot;$&quot;\ * \(#,##0.00\);_(&quot;$&quot;\ * &quot;-&quot;??_);_(@_)"/>
    <numFmt numFmtId="165" formatCode="[$-C0A]dd\-mmm\-yy;@"/>
    <numFmt numFmtId="166" formatCode="[$-C0A]d\-mmm\-yyyy;@"/>
    <numFmt numFmtId="167" formatCode="0.0"/>
    <numFmt numFmtId="168" formatCode="[$-F800]dddd\,\ mmmm\ dd\,\ yyyy"/>
  </numFmts>
  <fonts count="77" x14ac:knownFonts="1">
    <font>
      <sz val="11"/>
      <color theme="1"/>
      <name val="Calibri"/>
      <family val="2"/>
      <scheme val="minor"/>
    </font>
    <font>
      <sz val="11"/>
      <color theme="1"/>
      <name val="Calibri"/>
      <family val="2"/>
      <scheme val="minor"/>
    </font>
    <font>
      <sz val="10"/>
      <color theme="1"/>
      <name val="Arial"/>
      <family val="2"/>
    </font>
    <font>
      <b/>
      <sz val="10"/>
      <name val="Calibri"/>
      <family val="2"/>
    </font>
    <font>
      <sz val="10"/>
      <name val="Arial"/>
      <family val="2"/>
    </font>
    <font>
      <b/>
      <sz val="11"/>
      <color theme="1"/>
      <name val="Calibri"/>
      <family val="2"/>
      <scheme val="minor"/>
    </font>
    <font>
      <sz val="10"/>
      <color theme="1"/>
      <name val="Calibri"/>
      <family val="2"/>
      <scheme val="minor"/>
    </font>
    <font>
      <u/>
      <sz val="11"/>
      <color theme="10"/>
      <name val="Calibri"/>
      <family val="2"/>
      <scheme val="minor"/>
    </font>
    <font>
      <b/>
      <sz val="15"/>
      <color theme="1"/>
      <name val="Calibri"/>
      <family val="2"/>
      <scheme val="minor"/>
    </font>
    <font>
      <sz val="11"/>
      <color rgb="FF000000"/>
      <name val="Calibri"/>
      <family val="2"/>
      <scheme val="minor"/>
    </font>
    <font>
      <sz val="11"/>
      <color theme="1"/>
      <name val="Century Gothic"/>
      <family val="2"/>
    </font>
    <font>
      <b/>
      <sz val="11"/>
      <color theme="1"/>
      <name val="Century Gothic"/>
      <family val="2"/>
    </font>
    <font>
      <b/>
      <sz val="14"/>
      <color theme="1"/>
      <name val="Century Gothic"/>
      <family val="2"/>
    </font>
    <font>
      <b/>
      <sz val="22"/>
      <color rgb="FF000000"/>
      <name val="Calibri"/>
      <family val="2"/>
      <scheme val="minor"/>
    </font>
    <font>
      <sz val="22"/>
      <color theme="1"/>
      <name val="Calibri"/>
      <family val="2"/>
      <scheme val="minor"/>
    </font>
    <font>
      <sz val="22"/>
      <name val="Calibri"/>
      <family val="2"/>
      <scheme val="minor"/>
    </font>
    <font>
      <b/>
      <sz val="22"/>
      <name val="Calibri"/>
      <family val="2"/>
      <scheme val="minor"/>
    </font>
    <font>
      <b/>
      <sz val="22"/>
      <color theme="1"/>
      <name val="Calibri"/>
      <family val="2"/>
      <scheme val="minor"/>
    </font>
    <font>
      <sz val="20"/>
      <name val="Calibri"/>
      <family val="2"/>
      <scheme val="minor"/>
    </font>
    <font>
      <u/>
      <sz val="11"/>
      <color theme="10"/>
      <name val="Calibri"/>
      <family val="2"/>
    </font>
    <font>
      <sz val="11"/>
      <color indexed="8"/>
      <name val="Calibri"/>
      <family val="2"/>
    </font>
    <font>
      <b/>
      <sz val="35"/>
      <color rgb="FF000000"/>
      <name val="Calibri Light"/>
      <family val="2"/>
      <scheme val="major"/>
    </font>
    <font>
      <sz val="14"/>
      <color rgb="FF000000"/>
      <name val="Century Gothic"/>
      <family val="2"/>
    </font>
    <font>
      <sz val="11"/>
      <color rgb="FF000000"/>
      <name val="Century Gothic"/>
      <family val="2"/>
    </font>
    <font>
      <sz val="8"/>
      <color theme="0"/>
      <name val="Calibri"/>
      <family val="2"/>
      <scheme val="minor"/>
    </font>
    <font>
      <sz val="11"/>
      <color rgb="FF0000FF"/>
      <name val="Century Gothic"/>
      <family val="2"/>
    </font>
    <font>
      <b/>
      <sz val="11"/>
      <color rgb="FF0000FF"/>
      <name val="Century Gothic"/>
      <family val="2"/>
    </font>
    <font>
      <b/>
      <i/>
      <sz val="11"/>
      <color theme="1"/>
      <name val="Century Gothic"/>
      <family val="2"/>
    </font>
    <font>
      <u/>
      <sz val="11"/>
      <color theme="10"/>
      <name val="Century Gothic"/>
      <family val="2"/>
    </font>
    <font>
      <sz val="8"/>
      <color theme="1"/>
      <name val="Calibri"/>
      <family val="2"/>
      <scheme val="minor"/>
    </font>
    <font>
      <b/>
      <sz val="8"/>
      <color theme="1"/>
      <name val="Calibri"/>
      <family val="2"/>
      <scheme val="minor"/>
    </font>
    <font>
      <sz val="8"/>
      <color rgb="FF9C0006"/>
      <name val="Calibri"/>
      <family val="2"/>
      <scheme val="minor"/>
    </font>
    <font>
      <b/>
      <sz val="22"/>
      <color rgb="FF000000"/>
      <name val="Century Gothic"/>
      <family val="2"/>
    </font>
    <font>
      <b/>
      <sz val="22"/>
      <name val="Century Gothic"/>
      <family val="2"/>
    </font>
    <font>
      <b/>
      <sz val="22"/>
      <color theme="1"/>
      <name val="Century Gothic"/>
      <family val="2"/>
    </font>
    <font>
      <sz val="9"/>
      <name val="Century Gothic"/>
      <family val="2"/>
    </font>
    <font>
      <sz val="8"/>
      <name val="Century Gothic"/>
      <family val="2"/>
    </font>
    <font>
      <sz val="11"/>
      <name val="Century Gothic"/>
      <family val="2"/>
    </font>
    <font>
      <b/>
      <sz val="11"/>
      <name val="Century Gothic"/>
      <family val="2"/>
    </font>
    <font>
      <b/>
      <sz val="12"/>
      <name val="Century Gothic"/>
      <family val="2"/>
    </font>
    <font>
      <b/>
      <sz val="8"/>
      <color theme="1"/>
      <name val="Century Gothic"/>
      <family val="2"/>
    </font>
    <font>
      <sz val="8"/>
      <color theme="1"/>
      <name val="Century Gothic"/>
      <family val="2"/>
    </font>
    <font>
      <b/>
      <sz val="9"/>
      <color indexed="81"/>
      <name val="Tahoma"/>
      <family val="2"/>
    </font>
    <font>
      <b/>
      <sz val="12"/>
      <color rgb="FF9C0006"/>
      <name val="Century Gothic"/>
      <family val="2"/>
    </font>
    <font>
      <b/>
      <sz val="14"/>
      <color rgb="FF0000FF"/>
      <name val="Century Gothic"/>
      <family val="2"/>
    </font>
    <font>
      <b/>
      <u/>
      <sz val="14"/>
      <color rgb="FF0000FF"/>
      <name val="Calibri"/>
      <family val="2"/>
      <scheme val="minor"/>
    </font>
    <font>
      <sz val="11"/>
      <color rgb="FF000000"/>
      <name val="Calibri"/>
      <family val="2"/>
    </font>
    <font>
      <b/>
      <sz val="11"/>
      <color rgb="FF000000"/>
      <name val="Century Gothic"/>
      <family val="2"/>
    </font>
    <font>
      <sz val="10"/>
      <color rgb="FF000000"/>
      <name val="Century Gothic"/>
      <family val="2"/>
    </font>
    <font>
      <b/>
      <sz val="10"/>
      <name val="Century Gothic"/>
      <family val="2"/>
    </font>
    <font>
      <b/>
      <sz val="10"/>
      <color rgb="FF000000"/>
      <name val="Century Gothic"/>
      <family val="2"/>
    </font>
    <font>
      <b/>
      <sz val="10"/>
      <color theme="1"/>
      <name val="Calibri"/>
      <family val="2"/>
    </font>
    <font>
      <sz val="11"/>
      <color theme="1"/>
      <name val="Calibri"/>
      <family val="2"/>
    </font>
    <font>
      <sz val="9"/>
      <color indexed="81"/>
      <name val="Tahoma"/>
      <family val="2"/>
    </font>
    <font>
      <sz val="8"/>
      <name val="Calibri"/>
      <family val="2"/>
      <scheme val="minor"/>
    </font>
    <font>
      <sz val="11"/>
      <color rgb="FF000000"/>
      <name val="Calibri"/>
      <family val="2"/>
      <charset val="1"/>
    </font>
    <font>
      <sz val="11"/>
      <color rgb="FF000000"/>
      <name val="Arial"/>
      <family val="2"/>
    </font>
    <font>
      <b/>
      <sz val="11"/>
      <color rgb="FF000000"/>
      <name val="Arial"/>
      <family val="2"/>
    </font>
    <font>
      <b/>
      <sz val="14"/>
      <color rgb="FF000000"/>
      <name val="Arial"/>
      <family val="2"/>
    </font>
    <font>
      <sz val="14"/>
      <name val="Arial"/>
      <family val="2"/>
    </font>
    <font>
      <sz val="14"/>
      <color rgb="FF000000"/>
      <name val="Arial"/>
      <family val="2"/>
    </font>
    <font>
      <sz val="14"/>
      <color rgb="FFFF0000"/>
      <name val="Arial"/>
      <family val="2"/>
    </font>
    <font>
      <sz val="11"/>
      <name val="Arial"/>
      <family val="2"/>
    </font>
    <font>
      <b/>
      <sz val="11"/>
      <name val="Arial"/>
      <family val="2"/>
    </font>
    <font>
      <b/>
      <sz val="12"/>
      <color rgb="FF000000"/>
      <name val="Arial"/>
      <family val="2"/>
    </font>
    <font>
      <sz val="11"/>
      <color rgb="FFFF0000"/>
      <name val="Arial"/>
      <family val="2"/>
    </font>
    <font>
      <sz val="11"/>
      <color theme="1"/>
      <name val="Arial"/>
      <family val="2"/>
    </font>
    <font>
      <b/>
      <sz val="22"/>
      <color theme="1"/>
      <name val="Arial"/>
      <family val="2"/>
    </font>
    <font>
      <b/>
      <sz val="11"/>
      <color theme="1"/>
      <name val="Arial"/>
      <family val="2"/>
    </font>
    <font>
      <b/>
      <sz val="22"/>
      <color rgb="FF000000"/>
      <name val="Arial"/>
      <family val="2"/>
    </font>
    <font>
      <sz val="14"/>
      <color theme="1"/>
      <name val="Arial"/>
      <family val="2"/>
    </font>
    <font>
      <b/>
      <sz val="14"/>
      <color theme="1"/>
      <name val="Arial"/>
      <family val="2"/>
    </font>
    <font>
      <sz val="17"/>
      <color indexed="81"/>
      <name val="Tahoma"/>
      <charset val="1"/>
    </font>
    <font>
      <b/>
      <sz val="17"/>
      <color indexed="81"/>
      <name val="Tahoma"/>
      <charset val="1"/>
    </font>
    <font>
      <sz val="17"/>
      <color indexed="81"/>
      <name val="Tahoma"/>
      <family val="2"/>
    </font>
    <font>
      <b/>
      <sz val="17"/>
      <color indexed="81"/>
      <name val="Tahoma"/>
      <family val="2"/>
    </font>
    <font>
      <sz val="11"/>
      <name val="Century Gothic"/>
    </font>
  </fonts>
  <fills count="41">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D9D9D9"/>
      </patternFill>
    </fill>
    <fill>
      <patternFill patternType="solid">
        <fgColor theme="8" tint="0.79998168889431442"/>
        <bgColor rgb="FFD9D9D9"/>
      </patternFill>
    </fill>
    <fill>
      <patternFill patternType="solid">
        <fgColor rgb="FFFFC7CE"/>
      </patternFill>
    </fill>
    <fill>
      <patternFill patternType="solid">
        <fgColor theme="4"/>
      </patternFill>
    </fill>
    <fill>
      <patternFill patternType="solid">
        <fgColor theme="5"/>
      </patternFill>
    </fill>
    <fill>
      <patternFill patternType="solid">
        <fgColor theme="9" tint="0.39997558519241921"/>
        <bgColor indexed="64"/>
      </patternFill>
    </fill>
    <fill>
      <patternFill patternType="solid">
        <fgColor rgb="FF002060"/>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bgColor indexed="64"/>
      </patternFill>
    </fill>
    <fill>
      <patternFill patternType="solid">
        <fgColor rgb="FF00B050"/>
        <bgColor indexed="64"/>
      </patternFill>
    </fill>
    <fill>
      <patternFill patternType="solid">
        <fgColor rgb="FFD6DCE4"/>
        <bgColor rgb="FFD6DCE4"/>
      </patternFill>
    </fill>
    <fill>
      <patternFill patternType="solid">
        <fgColor rgb="FFCCCCFF"/>
        <bgColor indexed="64"/>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FFFFFF"/>
        <bgColor rgb="FFFFFFFF"/>
      </patternFill>
    </fill>
    <fill>
      <patternFill patternType="solid">
        <fgColor theme="3" tint="0.59999389629810485"/>
        <bgColor indexed="64"/>
      </patternFill>
    </fill>
    <fill>
      <patternFill patternType="solid">
        <fgColor theme="1"/>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0" tint="-0.34998626667073579"/>
        <bgColor rgb="FFD9D9D9"/>
      </patternFill>
    </fill>
    <fill>
      <patternFill patternType="solid">
        <fgColor rgb="FF92D050"/>
        <bgColor rgb="FFD9D9D9"/>
      </patternFill>
    </fill>
    <fill>
      <patternFill patternType="solid">
        <fgColor theme="7"/>
        <bgColor indexed="64"/>
      </patternFill>
    </fill>
    <fill>
      <patternFill patternType="solid">
        <fgColor rgb="FFFF0000"/>
        <bgColor rgb="FFFFFFFF"/>
      </patternFill>
    </fill>
  </fills>
  <borders count="85">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auto="1"/>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auto="1"/>
      </left>
      <right style="medium">
        <color indexed="64"/>
      </right>
      <top/>
      <bottom style="thin">
        <color auto="1"/>
      </bottom>
      <diagonal/>
    </border>
    <border>
      <left style="hair">
        <color indexed="64"/>
      </left>
      <right style="hair">
        <color indexed="64"/>
      </right>
      <top/>
      <bottom/>
      <diagonal/>
    </border>
    <border>
      <left style="hair">
        <color indexed="64"/>
      </left>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indexed="64"/>
      </left>
      <right style="medium">
        <color rgb="FF000000"/>
      </right>
      <top/>
      <bottom style="thin">
        <color indexed="64"/>
      </bottom>
      <diagonal/>
    </border>
    <border>
      <left style="thin">
        <color auto="1"/>
      </left>
      <right/>
      <top style="thin">
        <color auto="1"/>
      </top>
      <bottom/>
      <diagonal/>
    </border>
    <border>
      <left/>
      <right/>
      <top style="hair">
        <color auto="1"/>
      </top>
      <bottom/>
      <diagonal/>
    </border>
    <border>
      <left/>
      <right style="hair">
        <color auto="1"/>
      </right>
      <top/>
      <bottom/>
      <diagonal/>
    </border>
    <border>
      <left style="medium">
        <color indexed="64"/>
      </left>
      <right style="medium">
        <color indexed="64"/>
      </right>
      <top/>
      <bottom style="medium">
        <color indexed="64"/>
      </bottom>
      <diagonal/>
    </border>
  </borders>
  <cellStyleXfs count="16">
    <xf numFmtId="0" fontId="0" fillId="0" borderId="0"/>
    <xf numFmtId="9" fontId="1" fillId="0" borderId="0" applyFont="0" applyFill="0" applyBorder="0" applyAlignment="0" applyProtection="0"/>
    <xf numFmtId="0" fontId="2" fillId="0" borderId="0"/>
    <xf numFmtId="0" fontId="4" fillId="0" borderId="0"/>
    <xf numFmtId="0" fontId="7" fillId="0" borderId="0" applyNumberFormat="0" applyFill="0" applyBorder="0" applyAlignment="0" applyProtection="0"/>
    <xf numFmtId="0" fontId="19" fillId="0" borderId="0" applyNumberFormat="0" applyFill="0" applyBorder="0" applyAlignment="0" applyProtection="0">
      <alignment vertical="top"/>
      <protection locked="0"/>
    </xf>
    <xf numFmtId="164" fontId="20"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24" fillId="12" borderId="0" applyNumberFormat="0" applyBorder="0" applyAlignment="0" applyProtection="0"/>
    <xf numFmtId="0" fontId="24" fillId="13" borderId="0" applyNumberFormat="0" applyBorder="0" applyAlignment="0" applyProtection="0"/>
    <xf numFmtId="0" fontId="31" fillId="11" borderId="0" applyNumberFormat="0" applyBorder="0" applyAlignment="0" applyProtection="0"/>
    <xf numFmtId="0" fontId="46" fillId="0" borderId="0"/>
    <xf numFmtId="0" fontId="4" fillId="0" borderId="0"/>
    <xf numFmtId="0" fontId="55" fillId="0" borderId="0"/>
  </cellStyleXfs>
  <cellXfs count="575">
    <xf numFmtId="0" fontId="0" fillId="0" borderId="0" xfId="0"/>
    <xf numFmtId="0" fontId="0" fillId="0" borderId="1" xfId="0" applyBorder="1"/>
    <xf numFmtId="0" fontId="0" fillId="0" borderId="19" xfId="0" applyBorder="1"/>
    <xf numFmtId="0" fontId="0" fillId="0" borderId="0" xfId="0" applyAlignment="1">
      <alignment wrapText="1"/>
    </xf>
    <xf numFmtId="0" fontId="0" fillId="6" borderId="13" xfId="0" applyFill="1" applyBorder="1"/>
    <xf numFmtId="0" fontId="0" fillId="6" borderId="0" xfId="0" applyFill="1"/>
    <xf numFmtId="0" fontId="0" fillId="6" borderId="14" xfId="0" applyFill="1" applyBorder="1"/>
    <xf numFmtId="0" fontId="0" fillId="6" borderId="3" xfId="0" applyFill="1" applyBorder="1"/>
    <xf numFmtId="0" fontId="0" fillId="6" borderId="7" xfId="0" applyFill="1" applyBorder="1"/>
    <xf numFmtId="0" fontId="9" fillId="6" borderId="13" xfId="0" applyFont="1" applyFill="1" applyBorder="1" applyAlignment="1">
      <alignment horizontal="justify" vertical="center"/>
    </xf>
    <xf numFmtId="0" fontId="12" fillId="6" borderId="0" xfId="0" applyFont="1" applyFill="1"/>
    <xf numFmtId="0" fontId="9" fillId="6" borderId="6" xfId="0" applyFont="1" applyFill="1" applyBorder="1" applyAlignment="1">
      <alignment horizontal="justify" vertical="center"/>
    </xf>
    <xf numFmtId="0" fontId="10" fillId="0" borderId="0" xfId="0" applyFont="1"/>
    <xf numFmtId="0" fontId="14" fillId="0" borderId="0" xfId="0" applyFont="1" applyAlignment="1">
      <alignment horizontal="center" vertical="center" wrapText="1"/>
    </xf>
    <xf numFmtId="0" fontId="14" fillId="6" borderId="0" xfId="0" applyFont="1" applyFill="1" applyAlignment="1">
      <alignment horizontal="center" vertical="center"/>
    </xf>
    <xf numFmtId="0" fontId="14" fillId="0" borderId="0" xfId="0" applyFont="1" applyAlignment="1">
      <alignment horizontal="center" vertical="center"/>
    </xf>
    <xf numFmtId="0" fontId="14" fillId="6" borderId="0" xfId="0" applyFont="1" applyFill="1" applyAlignment="1">
      <alignment horizontal="left" vertical="top"/>
    </xf>
    <xf numFmtId="0" fontId="14" fillId="0" borderId="1" xfId="0" applyFont="1" applyBorder="1" applyAlignment="1">
      <alignment horizontal="left" vertical="top"/>
    </xf>
    <xf numFmtId="0" fontId="14" fillId="6" borderId="0" xfId="0" applyFont="1" applyFill="1"/>
    <xf numFmtId="0" fontId="14" fillId="0" borderId="0" xfId="0" applyFont="1"/>
    <xf numFmtId="0" fontId="14" fillId="0" borderId="0" xfId="0" applyFont="1" applyAlignment="1">
      <alignment horizontal="left" vertical="center" wrapText="1"/>
    </xf>
    <xf numFmtId="0" fontId="14" fillId="0" borderId="1" xfId="0" applyFont="1" applyBorder="1" applyAlignment="1">
      <alignment horizontal="left" vertical="top" wrapText="1"/>
    </xf>
    <xf numFmtId="0" fontId="15" fillId="0" borderId="1" xfId="0" applyFont="1" applyBorder="1" applyAlignment="1">
      <alignment horizontal="left" vertical="top" wrapText="1"/>
    </xf>
    <xf numFmtId="165" fontId="15" fillId="0" borderId="1" xfId="0" applyNumberFormat="1" applyFont="1" applyBorder="1" applyAlignment="1">
      <alignment horizontal="left" vertical="top" wrapText="1"/>
    </xf>
    <xf numFmtId="0" fontId="14" fillId="0" borderId="1" xfId="0" applyFont="1" applyBorder="1" applyAlignment="1">
      <alignment horizontal="left" vertical="center" wrapText="1"/>
    </xf>
    <xf numFmtId="166" fontId="15" fillId="0" borderId="1" xfId="0" applyNumberFormat="1" applyFont="1" applyBorder="1" applyAlignment="1">
      <alignment horizontal="left" vertical="top" wrapText="1"/>
    </xf>
    <xf numFmtId="166" fontId="18" fillId="0" borderId="1" xfId="0" applyNumberFormat="1" applyFont="1" applyBorder="1" applyAlignment="1">
      <alignment horizontal="left" vertical="top" wrapText="1"/>
    </xf>
    <xf numFmtId="0" fontId="14" fillId="0" borderId="0" xfId="0" applyFont="1" applyAlignment="1">
      <alignment horizontal="left" vertical="top"/>
    </xf>
    <xf numFmtId="0" fontId="11" fillId="0" borderId="1" xfId="0" applyFont="1" applyBorder="1" applyAlignment="1">
      <alignment horizontal="center" vertical="center"/>
    </xf>
    <xf numFmtId="0" fontId="22" fillId="6" borderId="13" xfId="0" applyFont="1" applyFill="1" applyBorder="1" applyAlignment="1">
      <alignment horizontal="left" vertical="center" wrapText="1"/>
    </xf>
    <xf numFmtId="0" fontId="22" fillId="6" borderId="0" xfId="0" applyFont="1" applyFill="1" applyAlignment="1">
      <alignment horizontal="left" vertical="center" wrapText="1"/>
    </xf>
    <xf numFmtId="0" fontId="22" fillId="6" borderId="14"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2" xfId="0" applyFont="1" applyFill="1" applyBorder="1" applyAlignment="1">
      <alignment horizontal="left" vertical="center" wrapText="1"/>
    </xf>
    <xf numFmtId="0" fontId="22" fillId="6" borderId="33" xfId="0" applyFont="1" applyFill="1" applyBorder="1" applyAlignment="1">
      <alignment horizontal="left" vertical="center" wrapText="1"/>
    </xf>
    <xf numFmtId="0" fontId="12" fillId="6" borderId="32" xfId="0" applyFont="1" applyFill="1" applyBorder="1" applyAlignment="1">
      <alignment horizontal="left" vertical="center"/>
    </xf>
    <xf numFmtId="0" fontId="12" fillId="6" borderId="0" xfId="0" applyFont="1" applyFill="1" applyAlignment="1">
      <alignment horizontal="left" vertical="center"/>
    </xf>
    <xf numFmtId="0" fontId="11" fillId="7" borderId="1" xfId="0" applyFont="1" applyFill="1" applyBorder="1" applyAlignment="1">
      <alignment horizontal="center" vertical="center" wrapText="1"/>
    </xf>
    <xf numFmtId="0" fontId="10" fillId="0" borderId="1" xfId="0" applyFont="1" applyBorder="1" applyAlignment="1">
      <alignment wrapText="1"/>
    </xf>
    <xf numFmtId="0" fontId="10" fillId="0" borderId="1" xfId="0" applyFont="1" applyBorder="1"/>
    <xf numFmtId="0" fontId="10" fillId="0" borderId="1" xfId="0" applyFont="1" applyBorder="1" applyAlignment="1">
      <alignment vertical="center" wrapText="1"/>
    </xf>
    <xf numFmtId="0" fontId="10" fillId="0" borderId="1" xfId="0"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0" fillId="0" borderId="1" xfId="0" applyBorder="1" applyAlignment="1">
      <alignment horizontal="left" vertical="center"/>
    </xf>
    <xf numFmtId="0" fontId="10" fillId="0" borderId="1" xfId="0" applyFont="1" applyBorder="1" applyAlignment="1">
      <alignment horizontal="left" vertical="center"/>
    </xf>
    <xf numFmtId="0" fontId="12" fillId="7" borderId="1" xfId="0" applyFont="1" applyFill="1" applyBorder="1" applyAlignment="1">
      <alignment horizontal="center" wrapText="1"/>
    </xf>
    <xf numFmtId="0" fontId="12" fillId="7"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0" fillId="15" borderId="0" xfId="0" applyFill="1"/>
    <xf numFmtId="0" fontId="11" fillId="6" borderId="36" xfId="0" applyFont="1" applyFill="1" applyBorder="1" applyAlignment="1">
      <alignment vertical="center"/>
    </xf>
    <xf numFmtId="0" fontId="0" fillId="6" borderId="0" xfId="0" applyFill="1" applyAlignment="1">
      <alignment wrapText="1"/>
    </xf>
    <xf numFmtId="0" fontId="11" fillId="6" borderId="0" xfId="0" applyFont="1" applyFill="1" applyAlignment="1">
      <alignment vertical="center"/>
    </xf>
    <xf numFmtId="0" fontId="0" fillId="6" borderId="0" xfId="0" applyFill="1" applyAlignment="1">
      <alignment horizontal="center"/>
    </xf>
    <xf numFmtId="0" fontId="10" fillId="0" borderId="16" xfId="0" applyFont="1" applyBorder="1" applyAlignment="1">
      <alignment vertical="center"/>
    </xf>
    <xf numFmtId="0" fontId="10" fillId="0" borderId="19" xfId="0" applyFont="1" applyBorder="1"/>
    <xf numFmtId="0" fontId="0" fillId="0" borderId="13" xfId="0" applyBorder="1"/>
    <xf numFmtId="0" fontId="0" fillId="0" borderId="14" xfId="0" applyBorder="1"/>
    <xf numFmtId="0" fontId="11" fillId="7" borderId="19"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0" fillId="0" borderId="20" xfId="0" applyFont="1" applyBorder="1" applyAlignment="1">
      <alignment horizontal="left" vertical="center"/>
    </xf>
    <xf numFmtId="0" fontId="10" fillId="0" borderId="20" xfId="0" applyFont="1" applyBorder="1" applyAlignment="1">
      <alignment wrapText="1"/>
    </xf>
    <xf numFmtId="0" fontId="10" fillId="0" borderId="4" xfId="0" applyFont="1" applyBorder="1" applyAlignment="1">
      <alignment horizontal="left" vertical="center" wrapText="1"/>
    </xf>
    <xf numFmtId="0" fontId="27" fillId="17" borderId="1" xfId="0" applyFont="1" applyFill="1" applyBorder="1" applyAlignment="1">
      <alignment horizontal="center"/>
    </xf>
    <xf numFmtId="0" fontId="11" fillId="0" borderId="1" xfId="0" applyFont="1" applyBorder="1" applyAlignment="1">
      <alignment horizontal="left" vertical="center"/>
    </xf>
    <xf numFmtId="0" fontId="28" fillId="0" borderId="1" xfId="4" quotePrefix="1" applyFont="1" applyBorder="1" applyAlignment="1">
      <alignment horizontal="center" vertical="center" wrapText="1"/>
    </xf>
    <xf numFmtId="0" fontId="11" fillId="0" borderId="1" xfId="0" applyFont="1" applyBorder="1" applyAlignment="1">
      <alignment horizontal="left" vertical="center" wrapText="1"/>
    </xf>
    <xf numFmtId="0" fontId="28" fillId="0" borderId="1" xfId="4" applyFont="1" applyBorder="1" applyAlignment="1">
      <alignment horizontal="center" vertical="center"/>
    </xf>
    <xf numFmtId="0" fontId="28" fillId="0" borderId="1" xfId="4" quotePrefix="1" applyFont="1" applyBorder="1" applyAlignment="1">
      <alignment horizontal="center" vertical="center"/>
    </xf>
    <xf numFmtId="0" fontId="11" fillId="0" borderId="1" xfId="0" applyFont="1" applyBorder="1" applyAlignment="1">
      <alignment vertical="center" wrapText="1"/>
    </xf>
    <xf numFmtId="0" fontId="28" fillId="0" borderId="1" xfId="4" quotePrefix="1" applyFont="1" applyBorder="1"/>
    <xf numFmtId="0" fontId="29" fillId="0" borderId="0" xfId="0" applyFont="1"/>
    <xf numFmtId="0" fontId="29" fillId="0" borderId="0" xfId="0" applyFont="1" applyAlignment="1">
      <alignment horizontal="center"/>
    </xf>
    <xf numFmtId="0" fontId="29" fillId="18" borderId="1" xfId="0" applyFont="1" applyFill="1" applyBorder="1" applyAlignment="1">
      <alignment horizontal="center"/>
    </xf>
    <xf numFmtId="0" fontId="29" fillId="14" borderId="1" xfId="0" applyFont="1" applyFill="1" applyBorder="1" applyAlignment="1">
      <alignment horizontal="center"/>
    </xf>
    <xf numFmtId="0" fontId="14" fillId="21" borderId="0" xfId="0" applyFont="1" applyFill="1" applyAlignment="1">
      <alignment horizontal="left" vertical="top"/>
    </xf>
    <xf numFmtId="165" fontId="15" fillId="21" borderId="0" xfId="0" applyNumberFormat="1" applyFont="1" applyFill="1" applyAlignment="1">
      <alignment horizontal="left" vertical="top" wrapText="1"/>
    </xf>
    <xf numFmtId="166" fontId="15" fillId="21" borderId="0" xfId="0" applyNumberFormat="1" applyFont="1" applyFill="1" applyAlignment="1">
      <alignment horizontal="left" vertical="top" wrapText="1"/>
    </xf>
    <xf numFmtId="0" fontId="32" fillId="10" borderId="19" xfId="0" applyFont="1" applyFill="1" applyBorder="1" applyAlignment="1">
      <alignment horizontal="left" vertical="center" wrapText="1"/>
    </xf>
    <xf numFmtId="0" fontId="32" fillId="10" borderId="21" xfId="0" applyFont="1" applyFill="1" applyBorder="1" applyAlignment="1">
      <alignment horizontal="left" vertical="center" wrapText="1"/>
    </xf>
    <xf numFmtId="0" fontId="14" fillId="0" borderId="19" xfId="0" applyFont="1" applyBorder="1" applyAlignment="1">
      <alignment horizontal="left" vertical="top" wrapText="1"/>
    </xf>
    <xf numFmtId="0" fontId="14" fillId="0" borderId="20" xfId="0" applyFont="1" applyBorder="1" applyAlignment="1">
      <alignment horizontal="left" vertical="top"/>
    </xf>
    <xf numFmtId="0" fontId="14" fillId="21" borderId="14" xfId="0" applyFont="1" applyFill="1" applyBorder="1" applyAlignment="1">
      <alignment horizontal="left" vertical="top"/>
    </xf>
    <xf numFmtId="0" fontId="15" fillId="0" borderId="19" xfId="0" applyFont="1" applyBorder="1" applyAlignment="1">
      <alignment horizontal="left" vertical="top" wrapText="1"/>
    </xf>
    <xf numFmtId="166" fontId="15" fillId="0" borderId="19" xfId="0" applyNumberFormat="1" applyFont="1" applyBorder="1" applyAlignment="1">
      <alignment horizontal="left" vertical="top" wrapText="1"/>
    </xf>
    <xf numFmtId="0" fontId="16" fillId="7" borderId="21" xfId="0" applyFont="1" applyFill="1" applyBorder="1" applyAlignment="1">
      <alignment horizontal="left" vertical="top" wrapText="1"/>
    </xf>
    <xf numFmtId="0" fontId="14" fillId="0" borderId="4" xfId="0" applyFont="1" applyBorder="1" applyAlignment="1">
      <alignment horizontal="left" vertical="top" wrapText="1"/>
    </xf>
    <xf numFmtId="0" fontId="37" fillId="0" borderId="1" xfId="0" applyFont="1" applyBorder="1" applyAlignment="1">
      <alignment horizontal="left"/>
    </xf>
    <xf numFmtId="0" fontId="37" fillId="0" borderId="1" xfId="0" applyFont="1" applyBorder="1" applyAlignment="1">
      <alignment horizontal="center" vertical="center" wrapText="1"/>
    </xf>
    <xf numFmtId="0" fontId="37" fillId="0" borderId="1" xfId="0" applyFont="1" applyBorder="1" applyAlignment="1">
      <alignment horizontal="center"/>
    </xf>
    <xf numFmtId="0" fontId="10" fillId="0" borderId="16" xfId="0" applyFont="1" applyBorder="1" applyAlignment="1">
      <alignment horizontal="center" vertical="center"/>
    </xf>
    <xf numFmtId="0" fontId="35" fillId="0" borderId="1" xfId="0" applyFont="1" applyBorder="1" applyAlignment="1">
      <alignment horizontal="center" vertical="center" wrapText="1"/>
    </xf>
    <xf numFmtId="0" fontId="35" fillId="0" borderId="1" xfId="0" applyFont="1" applyBorder="1" applyAlignment="1">
      <alignment horizontal="center" wrapText="1"/>
    </xf>
    <xf numFmtId="0" fontId="10" fillId="8" borderId="1" xfId="10" applyFont="1" applyFill="1" applyBorder="1" applyAlignment="1">
      <alignment horizontal="center" vertical="center"/>
    </xf>
    <xf numFmtId="0" fontId="10" fillId="8" borderId="1" xfId="10" applyFont="1" applyFill="1" applyBorder="1" applyAlignment="1">
      <alignment horizontal="center" vertical="center" wrapText="1"/>
    </xf>
    <xf numFmtId="0" fontId="37" fillId="0" borderId="1" xfId="0" applyFont="1" applyBorder="1" applyAlignment="1">
      <alignment wrapText="1"/>
    </xf>
    <xf numFmtId="0" fontId="10" fillId="6" borderId="0" xfId="0" applyFont="1" applyFill="1"/>
    <xf numFmtId="9" fontId="10" fillId="6" borderId="0" xfId="1" applyFont="1" applyFill="1"/>
    <xf numFmtId="0" fontId="10" fillId="0" borderId="13" xfId="0" applyFont="1" applyBorder="1"/>
    <xf numFmtId="0" fontId="10" fillId="0" borderId="14" xfId="0" applyFont="1" applyBorder="1"/>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10" fillId="8" borderId="19" xfId="10" applyFont="1" applyFill="1" applyBorder="1" applyAlignment="1">
      <alignment horizontal="center" vertical="center"/>
    </xf>
    <xf numFmtId="0" fontId="10" fillId="8" borderId="20" xfId="10" applyFont="1" applyFill="1" applyBorder="1" applyAlignment="1">
      <alignment horizontal="center" vertical="center" wrapText="1"/>
    </xf>
    <xf numFmtId="0" fontId="37" fillId="0" borderId="20" xfId="0" applyFont="1" applyBorder="1" applyAlignment="1">
      <alignment horizontal="center" vertical="center" wrapText="1"/>
    </xf>
    <xf numFmtId="0" fontId="36" fillId="0" borderId="21" xfId="11" applyFont="1" applyFill="1" applyBorder="1"/>
    <xf numFmtId="0" fontId="36" fillId="0" borderId="4" xfId="11" applyFont="1" applyFill="1" applyBorder="1"/>
    <xf numFmtId="0" fontId="36" fillId="0" borderId="4" xfId="11" applyFont="1" applyFill="1" applyBorder="1" applyAlignment="1">
      <alignment horizontal="center"/>
    </xf>
    <xf numFmtId="0" fontId="38" fillId="21" borderId="4" xfId="0" applyFont="1" applyFill="1" applyBorder="1" applyAlignment="1">
      <alignment horizontal="center" vertical="center" wrapText="1"/>
    </xf>
    <xf numFmtId="0" fontId="38" fillId="21" borderId="22" xfId="0" applyFont="1" applyFill="1" applyBorder="1" applyAlignment="1">
      <alignment horizontal="center" vertical="center" wrapText="1"/>
    </xf>
    <xf numFmtId="0" fontId="29" fillId="0" borderId="1" xfId="0" applyFont="1" applyBorder="1"/>
    <xf numFmtId="0" fontId="29" fillId="6" borderId="0" xfId="0" applyFont="1" applyFill="1"/>
    <xf numFmtId="0" fontId="30" fillId="6" borderId="0" xfId="0" applyFont="1" applyFill="1" applyAlignment="1">
      <alignment horizontal="center"/>
    </xf>
    <xf numFmtId="0" fontId="29" fillId="6" borderId="0" xfId="0" applyFont="1" applyFill="1" applyAlignment="1">
      <alignment horizontal="center"/>
    </xf>
    <xf numFmtId="0" fontId="30" fillId="6" borderId="0" xfId="0" applyFont="1" applyFill="1"/>
    <xf numFmtId="0" fontId="40" fillId="8" borderId="1" xfId="0" applyFont="1" applyFill="1" applyBorder="1" applyAlignment="1">
      <alignment horizontal="center"/>
    </xf>
    <xf numFmtId="0" fontId="41" fillId="0" borderId="1" xfId="0" applyFont="1" applyBorder="1" applyAlignment="1">
      <alignment horizontal="center"/>
    </xf>
    <xf numFmtId="0" fontId="29" fillId="0" borderId="46" xfId="0" applyFont="1" applyBorder="1"/>
    <xf numFmtId="0" fontId="41" fillId="0" borderId="1" xfId="0" applyFont="1" applyBorder="1"/>
    <xf numFmtId="0" fontId="40" fillId="8" borderId="1" xfId="0" applyFont="1" applyFill="1" applyBorder="1"/>
    <xf numFmtId="0" fontId="40" fillId="0" borderId="0" xfId="0" applyFont="1"/>
    <xf numFmtId="0" fontId="7" fillId="6" borderId="0" xfId="4" applyFill="1"/>
    <xf numFmtId="0" fontId="29" fillId="0" borderId="47" xfId="0" applyFont="1" applyBorder="1" applyAlignment="1">
      <alignment horizontal="center"/>
    </xf>
    <xf numFmtId="0" fontId="11" fillId="6" borderId="0" xfId="0" applyFont="1" applyFill="1" applyAlignment="1">
      <alignment vertical="center" wrapText="1"/>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0" fillId="19" borderId="1" xfId="0" applyFont="1" applyFill="1" applyBorder="1" applyAlignment="1">
      <alignment horizontal="center" vertical="center" wrapText="1"/>
    </xf>
    <xf numFmtId="0" fontId="40" fillId="14" borderId="1" xfId="0" applyFont="1" applyFill="1" applyBorder="1" applyAlignment="1">
      <alignment horizontal="center" vertical="center" wrapText="1"/>
    </xf>
    <xf numFmtId="0" fontId="41" fillId="0" borderId="0" xfId="0" applyFont="1"/>
    <xf numFmtId="0" fontId="10" fillId="17" borderId="1" xfId="0" applyFont="1" applyFill="1" applyBorder="1" applyAlignment="1">
      <alignment horizontal="center"/>
    </xf>
    <xf numFmtId="9" fontId="27" fillId="17" borderId="1" xfId="0" applyNumberFormat="1" applyFont="1" applyFill="1" applyBorder="1" applyAlignment="1">
      <alignment horizontal="center" wrapText="1"/>
    </xf>
    <xf numFmtId="9" fontId="27" fillId="20" borderId="1" xfId="0" applyNumberFormat="1" applyFont="1" applyFill="1" applyBorder="1" applyAlignment="1">
      <alignment horizontal="center" wrapText="1"/>
    </xf>
    <xf numFmtId="10" fontId="27" fillId="17" borderId="1" xfId="0" applyNumberFormat="1"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17" borderId="1" xfId="0" applyFont="1" applyFill="1" applyBorder="1" applyAlignment="1">
      <alignment horizontal="center" wrapText="1"/>
    </xf>
    <xf numFmtId="0" fontId="41" fillId="19" borderId="1" xfId="0" applyFont="1" applyFill="1" applyBorder="1" applyAlignment="1">
      <alignment horizontal="center"/>
    </xf>
    <xf numFmtId="167" fontId="41" fillId="0" borderId="1" xfId="0" applyNumberFormat="1" applyFont="1" applyBorder="1" applyAlignment="1">
      <alignment horizontal="center"/>
    </xf>
    <xf numFmtId="167" fontId="41" fillId="0" borderId="1" xfId="0" applyNumberFormat="1" applyFont="1" applyBorder="1" applyAlignment="1">
      <alignment horizontal="center" wrapText="1"/>
    </xf>
    <xf numFmtId="1" fontId="41" fillId="14" borderId="1" xfId="0" applyNumberFormat="1" applyFont="1" applyFill="1" applyBorder="1" applyAlignment="1">
      <alignment horizontal="center" wrapText="1"/>
    </xf>
    <xf numFmtId="1" fontId="41" fillId="0" borderId="1" xfId="0" applyNumberFormat="1" applyFont="1" applyBorder="1" applyAlignment="1">
      <alignment horizontal="center" wrapText="1"/>
    </xf>
    <xf numFmtId="0" fontId="41" fillId="0" borderId="38" xfId="0" applyFont="1" applyBorder="1"/>
    <xf numFmtId="0" fontId="41" fillId="0" borderId="39" xfId="0" applyFont="1" applyBorder="1"/>
    <xf numFmtId="0" fontId="40" fillId="0" borderId="12" xfId="0" applyFont="1" applyBorder="1"/>
    <xf numFmtId="1" fontId="40" fillId="0" borderId="1" xfId="0" applyNumberFormat="1" applyFont="1" applyBorder="1" applyAlignment="1">
      <alignment horizontal="center"/>
    </xf>
    <xf numFmtId="0" fontId="41" fillId="6" borderId="0" xfId="0" applyFont="1" applyFill="1"/>
    <xf numFmtId="1" fontId="29" fillId="0" borderId="1" xfId="0" applyNumberFormat="1" applyFont="1" applyBorder="1"/>
    <xf numFmtId="0" fontId="40" fillId="8" borderId="1" xfId="0" applyFont="1" applyFill="1" applyBorder="1" applyAlignment="1">
      <alignment wrapText="1"/>
    </xf>
    <xf numFmtId="0" fontId="11" fillId="23" borderId="29" xfId="0" applyFont="1" applyFill="1" applyBorder="1"/>
    <xf numFmtId="0" fontId="11" fillId="23" borderId="30" xfId="0" applyFont="1" applyFill="1" applyBorder="1"/>
    <xf numFmtId="0" fontId="11" fillId="23" borderId="31" xfId="0" applyFont="1" applyFill="1" applyBorder="1"/>
    <xf numFmtId="0" fontId="11" fillId="23" borderId="6" xfId="0" applyFont="1" applyFill="1" applyBorder="1"/>
    <xf numFmtId="0" fontId="11" fillId="23" borderId="3" xfId="0" applyFont="1" applyFill="1" applyBorder="1"/>
    <xf numFmtId="0" fontId="11" fillId="23" borderId="7" xfId="0" applyFont="1" applyFill="1" applyBorder="1"/>
    <xf numFmtId="0" fontId="11" fillId="0" borderId="13" xfId="0" applyFont="1" applyBorder="1"/>
    <xf numFmtId="0" fontId="10" fillId="6" borderId="1" xfId="0" applyFont="1" applyFill="1" applyBorder="1" applyAlignment="1">
      <alignment wrapText="1"/>
    </xf>
    <xf numFmtId="0" fontId="37" fillId="0" borderId="38" xfId="0" applyFont="1" applyBorder="1" applyAlignment="1">
      <alignment horizontal="center" vertical="center" wrapText="1"/>
    </xf>
    <xf numFmtId="0" fontId="10" fillId="24" borderId="1" xfId="0" applyFont="1" applyFill="1" applyBorder="1" applyAlignment="1">
      <alignment wrapText="1"/>
    </xf>
    <xf numFmtId="0" fontId="11" fillId="6" borderId="0" xfId="0" applyFont="1" applyFill="1"/>
    <xf numFmtId="0" fontId="5" fillId="0" borderId="20" xfId="0" applyFont="1" applyBorder="1" applyAlignment="1">
      <alignment horizontal="center"/>
    </xf>
    <xf numFmtId="0" fontId="40" fillId="8" borderId="19" xfId="0" applyFont="1" applyFill="1" applyBorder="1" applyAlignment="1">
      <alignment wrapText="1"/>
    </xf>
    <xf numFmtId="0" fontId="29" fillId="6" borderId="20" xfId="0" applyFont="1" applyFill="1" applyBorder="1"/>
    <xf numFmtId="1" fontId="29" fillId="6" borderId="20" xfId="0" applyNumberFormat="1" applyFont="1" applyFill="1" applyBorder="1"/>
    <xf numFmtId="0" fontId="40" fillId="8" borderId="21" xfId="0" applyFont="1" applyFill="1" applyBorder="1" applyAlignment="1">
      <alignment wrapText="1"/>
    </xf>
    <xf numFmtId="0" fontId="43" fillId="11" borderId="7" xfId="12" applyFont="1" applyBorder="1" applyAlignment="1">
      <alignment horizontal="center"/>
    </xf>
    <xf numFmtId="0" fontId="44" fillId="0" borderId="13" xfId="0" applyFont="1" applyBorder="1"/>
    <xf numFmtId="0" fontId="45" fillId="0" borderId="13" xfId="4" applyFont="1" applyFill="1" applyBorder="1"/>
    <xf numFmtId="0" fontId="10" fillId="6" borderId="0" xfId="0" applyFont="1" applyFill="1" applyAlignment="1">
      <alignment horizontal="left" vertical="center" wrapText="1"/>
    </xf>
    <xf numFmtId="0" fontId="11" fillId="23" borderId="6" xfId="0" applyFont="1" applyFill="1" applyBorder="1" applyAlignment="1">
      <alignment horizontal="center" vertical="center"/>
    </xf>
    <xf numFmtId="0" fontId="10" fillId="6" borderId="0" xfId="0" applyFont="1" applyFill="1" applyAlignment="1">
      <alignment wrapText="1"/>
    </xf>
    <xf numFmtId="0" fontId="7" fillId="15" borderId="0" xfId="4" applyFill="1" applyAlignment="1">
      <alignment vertical="center"/>
    </xf>
    <xf numFmtId="0" fontId="12" fillId="7" borderId="8" xfId="0" applyFont="1" applyFill="1" applyBorder="1" applyAlignment="1">
      <alignment horizontal="center" vertical="center" wrapText="1"/>
    </xf>
    <xf numFmtId="0" fontId="10" fillId="0" borderId="8" xfId="0" applyFont="1" applyBorder="1" applyAlignment="1">
      <alignment vertical="center" wrapText="1"/>
    </xf>
    <xf numFmtId="0" fontId="6" fillId="15" borderId="0" xfId="0" applyFont="1" applyFill="1" applyAlignment="1">
      <alignment vertical="center"/>
    </xf>
    <xf numFmtId="0" fontId="7" fillId="15" borderId="0" xfId="4" applyFill="1" applyBorder="1" applyAlignment="1">
      <alignment vertical="center"/>
    </xf>
    <xf numFmtId="0" fontId="23" fillId="0" borderId="0" xfId="13" applyFont="1"/>
    <xf numFmtId="0" fontId="47" fillId="0" borderId="70" xfId="13" applyFont="1" applyBorder="1"/>
    <xf numFmtId="9" fontId="23" fillId="0" borderId="1" xfId="13" applyNumberFormat="1" applyFont="1" applyBorder="1"/>
    <xf numFmtId="0" fontId="5" fillId="0" borderId="17"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0" fillId="0" borderId="0" xfId="0" applyAlignment="1">
      <alignment vertical="center" wrapText="1"/>
    </xf>
    <xf numFmtId="0" fontId="0" fillId="0" borderId="25" xfId="0" applyBorder="1" applyAlignment="1">
      <alignment wrapText="1"/>
    </xf>
    <xf numFmtId="0" fontId="0" fillId="0" borderId="11" xfId="0" applyBorder="1" applyAlignment="1">
      <alignment wrapText="1"/>
    </xf>
    <xf numFmtId="0" fontId="0" fillId="0" borderId="5" xfId="0" applyBorder="1"/>
    <xf numFmtId="0" fontId="0" fillId="0" borderId="5" xfId="0" applyBorder="1" applyAlignment="1">
      <alignment wrapText="1"/>
    </xf>
    <xf numFmtId="0" fontId="0" fillId="0" borderId="45" xfId="0" applyBorder="1"/>
    <xf numFmtId="0" fontId="0" fillId="0" borderId="20" xfId="0" applyBorder="1"/>
    <xf numFmtId="0" fontId="50" fillId="32" borderId="20" xfId="13" applyFont="1" applyFill="1" applyBorder="1" applyAlignment="1">
      <alignment horizontal="center"/>
    </xf>
    <xf numFmtId="0" fontId="0" fillId="0" borderId="12" xfId="0" applyBorder="1" applyAlignment="1">
      <alignment wrapText="1"/>
    </xf>
    <xf numFmtId="0" fontId="0" fillId="0" borderId="1" xfId="0" applyBorder="1" applyAlignment="1">
      <alignment wrapText="1"/>
    </xf>
    <xf numFmtId="0" fontId="37" fillId="27" borderId="52" xfId="13" applyFont="1" applyFill="1" applyBorder="1"/>
    <xf numFmtId="0" fontId="0" fillId="0" borderId="23"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37" xfId="0" applyBorder="1" applyAlignment="1">
      <alignment wrapText="1"/>
    </xf>
    <xf numFmtId="0" fontId="5" fillId="0" borderId="1" xfId="0" applyFont="1" applyBorder="1"/>
    <xf numFmtId="0" fontId="5" fillId="0" borderId="1" xfId="0" applyFont="1" applyBorder="1" applyAlignment="1">
      <alignment horizontal="center"/>
    </xf>
    <xf numFmtId="9" fontId="0" fillId="0" borderId="1" xfId="0" applyNumberFormat="1" applyBorder="1" applyAlignment="1">
      <alignment horizontal="right"/>
    </xf>
    <xf numFmtId="0" fontId="0" fillId="0" borderId="1" xfId="0" applyBorder="1" applyAlignment="1">
      <alignment horizontal="right"/>
    </xf>
    <xf numFmtId="0" fontId="0" fillId="34" borderId="1" xfId="0" applyFill="1" applyBorder="1" applyAlignment="1">
      <alignment horizontal="right"/>
    </xf>
    <xf numFmtId="0" fontId="10" fillId="2" borderId="1" xfId="0" applyFont="1" applyFill="1" applyBorder="1" applyAlignment="1">
      <alignment wrapText="1"/>
    </xf>
    <xf numFmtId="0" fontId="0" fillId="0" borderId="1" xfId="0" applyBorder="1" applyAlignment="1">
      <alignment horizontal="left" vertical="center" wrapText="1"/>
    </xf>
    <xf numFmtId="0" fontId="7" fillId="0" borderId="1" xfId="4" applyBorder="1" applyAlignment="1">
      <alignment horizontal="left" vertical="center" wrapText="1"/>
    </xf>
    <xf numFmtId="0" fontId="7" fillId="0" borderId="1" xfId="4" applyBorder="1" applyAlignment="1">
      <alignment wrapText="1"/>
    </xf>
    <xf numFmtId="0" fontId="0" fillId="0" borderId="12" xfId="0" applyBorder="1" applyAlignment="1">
      <alignment horizontal="center" vertical="center" wrapText="1"/>
    </xf>
    <xf numFmtId="0" fontId="37" fillId="0" borderId="1" xfId="0" applyFont="1" applyBorder="1" applyAlignment="1">
      <alignment horizontal="left" vertical="center"/>
    </xf>
    <xf numFmtId="0" fontId="37" fillId="0" borderId="19" xfId="0" applyFont="1" applyBorder="1" applyAlignment="1">
      <alignment horizontal="center" vertical="center"/>
    </xf>
    <xf numFmtId="0" fontId="37" fillId="3" borderId="1" xfId="0" applyFont="1" applyFill="1" applyBorder="1" applyAlignment="1">
      <alignment horizontal="center" vertical="center" wrapText="1"/>
    </xf>
    <xf numFmtId="0" fontId="37" fillId="3" borderId="1" xfId="0" applyFont="1" applyFill="1" applyBorder="1" applyAlignment="1">
      <alignment horizontal="center" vertical="center"/>
    </xf>
    <xf numFmtId="0" fontId="37" fillId="0" borderId="1" xfId="0" applyFont="1" applyBorder="1" applyAlignment="1">
      <alignment horizontal="center" vertical="center"/>
    </xf>
    <xf numFmtId="0" fontId="37" fillId="5" borderId="1" xfId="0" applyFont="1" applyFill="1" applyBorder="1" applyAlignment="1">
      <alignment vertical="center" wrapText="1"/>
    </xf>
    <xf numFmtId="0" fontId="37" fillId="5" borderId="1" xfId="0" applyFont="1" applyFill="1" applyBorder="1" applyAlignment="1">
      <alignment wrapText="1"/>
    </xf>
    <xf numFmtId="9" fontId="29" fillId="6" borderId="0" xfId="0" applyNumberFormat="1" applyFont="1" applyFill="1"/>
    <xf numFmtId="0" fontId="7" fillId="0" borderId="1" xfId="4" applyFill="1" applyBorder="1" applyAlignment="1">
      <alignment wrapText="1"/>
    </xf>
    <xf numFmtId="0" fontId="10" fillId="0" borderId="20" xfId="0" applyFont="1" applyBorder="1" applyAlignment="1">
      <alignment horizontal="left" vertical="center" wrapText="1"/>
    </xf>
    <xf numFmtId="0" fontId="10" fillId="0" borderId="20" xfId="0" applyFont="1" applyBorder="1" applyAlignment="1">
      <alignment vertical="center" wrapText="1"/>
    </xf>
    <xf numFmtId="0" fontId="10" fillId="0" borderId="4" xfId="0" applyFont="1" applyBorder="1" applyAlignment="1">
      <alignment vertical="center" wrapText="1"/>
    </xf>
    <xf numFmtId="0" fontId="10" fillId="0" borderId="22" xfId="0" applyFont="1" applyBorder="1" applyAlignment="1">
      <alignment vertical="center" wrapText="1"/>
    </xf>
    <xf numFmtId="9" fontId="23" fillId="0" borderId="1" xfId="13" applyNumberFormat="1" applyFont="1" applyBorder="1" applyAlignment="1">
      <alignment vertical="center"/>
    </xf>
    <xf numFmtId="0" fontId="23" fillId="0" borderId="1" xfId="13" applyFont="1" applyBorder="1" applyAlignment="1">
      <alignment horizontal="center" vertical="center"/>
    </xf>
    <xf numFmtId="0" fontId="50" fillId="32" borderId="1" xfId="13" applyFont="1" applyFill="1" applyBorder="1" applyAlignment="1">
      <alignment horizontal="center" vertical="center"/>
    </xf>
    <xf numFmtId="0" fontId="23" fillId="0" borderId="1" xfId="13" applyFont="1" applyBorder="1" applyAlignment="1">
      <alignment vertical="center"/>
    </xf>
    <xf numFmtId="14" fontId="23" fillId="0" borderId="1" xfId="13" applyNumberFormat="1" applyFont="1" applyBorder="1" applyAlignment="1">
      <alignment vertical="center"/>
    </xf>
    <xf numFmtId="1" fontId="48" fillId="32" borderId="1" xfId="13" applyNumberFormat="1" applyFont="1" applyFill="1" applyBorder="1" applyAlignment="1">
      <alignment horizontal="center" vertical="center"/>
    </xf>
    <xf numFmtId="9" fontId="48" fillId="32" borderId="1" xfId="13" applyNumberFormat="1" applyFont="1" applyFill="1" applyBorder="1" applyAlignment="1">
      <alignment horizontal="center" vertical="center"/>
    </xf>
    <xf numFmtId="0" fontId="47" fillId="26" borderId="50" xfId="13" applyFont="1" applyFill="1" applyBorder="1" applyAlignment="1">
      <alignment horizontal="center"/>
    </xf>
    <xf numFmtId="0" fontId="10" fillId="6" borderId="0" xfId="0" applyFont="1" applyFill="1" applyAlignment="1">
      <alignment vertical="center"/>
    </xf>
    <xf numFmtId="0" fontId="0" fillId="0" borderId="0" xfId="0" pivotButton="1"/>
    <xf numFmtId="0" fontId="0" fillId="0" borderId="0" xfId="0" applyAlignment="1">
      <alignment horizontal="left"/>
    </xf>
    <xf numFmtId="14" fontId="0" fillId="0" borderId="1" xfId="0" applyNumberFormat="1" applyBorder="1"/>
    <xf numFmtId="168" fontId="10" fillId="0" borderId="1" xfId="0" applyNumberFormat="1" applyFont="1" applyBorder="1" applyAlignment="1">
      <alignment horizontal="left" vertical="center"/>
    </xf>
    <xf numFmtId="0" fontId="10" fillId="35" borderId="1" xfId="0" applyFont="1" applyFill="1" applyBorder="1" applyAlignment="1">
      <alignment horizontal="left" vertical="center"/>
    </xf>
    <xf numFmtId="0" fontId="10" fillId="35" borderId="20" xfId="0" applyFont="1" applyFill="1" applyBorder="1" applyAlignment="1">
      <alignment horizontal="left" vertical="center"/>
    </xf>
    <xf numFmtId="0" fontId="48" fillId="31" borderId="0" xfId="13" applyFont="1" applyFill="1" applyAlignment="1">
      <alignment horizontal="center" vertical="center"/>
    </xf>
    <xf numFmtId="0" fontId="23" fillId="0" borderId="1" xfId="13" applyFont="1" applyBorder="1" applyAlignment="1">
      <alignment wrapText="1"/>
    </xf>
    <xf numFmtId="0" fontId="50" fillId="32" borderId="1" xfId="13" applyFont="1" applyFill="1" applyBorder="1" applyAlignment="1">
      <alignment horizontal="center"/>
    </xf>
    <xf numFmtId="1" fontId="48" fillId="32" borderId="1" xfId="13" applyNumberFormat="1" applyFont="1" applyFill="1" applyBorder="1" applyAlignment="1">
      <alignment horizontal="center"/>
    </xf>
    <xf numFmtId="9" fontId="48" fillId="32" borderId="1" xfId="13" applyNumberFormat="1" applyFont="1" applyFill="1" applyBorder="1" applyAlignment="1">
      <alignment horizontal="center"/>
    </xf>
    <xf numFmtId="14" fontId="23" fillId="0" borderId="1" xfId="13" applyNumberFormat="1" applyFont="1" applyBorder="1"/>
    <xf numFmtId="14" fontId="23" fillId="0" borderId="1" xfId="13" applyNumberFormat="1" applyFont="1" applyBorder="1" applyAlignment="1">
      <alignment vertical="center" wrapText="1"/>
    </xf>
    <xf numFmtId="0" fontId="40" fillId="8" borderId="0" xfId="0" applyFont="1" applyFill="1" applyAlignment="1">
      <alignment wrapText="1"/>
    </xf>
    <xf numFmtId="0" fontId="48" fillId="28" borderId="79" xfId="13" applyFont="1" applyFill="1" applyBorder="1" applyAlignment="1">
      <alignment horizontal="center" vertical="center"/>
    </xf>
    <xf numFmtId="0" fontId="48" fillId="29" borderId="79" xfId="13" applyFont="1" applyFill="1" applyBorder="1" applyAlignment="1">
      <alignment horizontal="center" vertical="center"/>
    </xf>
    <xf numFmtId="0" fontId="48" fillId="30" borderId="79" xfId="13" applyFont="1" applyFill="1" applyBorder="1" applyAlignment="1">
      <alignment horizontal="center" vertical="center"/>
    </xf>
    <xf numFmtId="0" fontId="49" fillId="26" borderId="77" xfId="13" applyFont="1" applyFill="1" applyBorder="1" applyAlignment="1">
      <alignment horizontal="center" vertical="center"/>
    </xf>
    <xf numFmtId="0" fontId="23" fillId="0" borderId="0" xfId="13" applyFont="1" applyAlignment="1">
      <alignment horizontal="center"/>
    </xf>
    <xf numFmtId="9" fontId="23" fillId="0" borderId="1" xfId="13" applyNumberFormat="1" applyFont="1" applyBorder="1" applyAlignment="1">
      <alignment horizontal="center" vertical="center"/>
    </xf>
    <xf numFmtId="0" fontId="37" fillId="5" borderId="1" xfId="0" applyFont="1" applyFill="1" applyBorder="1" applyAlignment="1">
      <alignment horizontal="left" vertical="top" wrapText="1"/>
    </xf>
    <xf numFmtId="0" fontId="55" fillId="0" borderId="0" xfId="15"/>
    <xf numFmtId="0" fontId="60" fillId="0" borderId="0" xfId="15" applyFont="1"/>
    <xf numFmtId="0" fontId="58" fillId="37" borderId="81" xfId="15" applyFont="1" applyFill="1" applyBorder="1" applyAlignment="1">
      <alignment vertical="center" wrapText="1"/>
    </xf>
    <xf numFmtId="0" fontId="56" fillId="0" borderId="0" xfId="15" applyFont="1"/>
    <xf numFmtId="0" fontId="58" fillId="38" borderId="1" xfId="15" applyFont="1" applyFill="1" applyBorder="1" applyAlignment="1">
      <alignment vertical="center"/>
    </xf>
    <xf numFmtId="0" fontId="56" fillId="0" borderId="1" xfId="15" applyFont="1" applyBorder="1" applyAlignment="1">
      <alignment horizontal="left" vertical="center" wrapText="1"/>
    </xf>
    <xf numFmtId="0" fontId="56" fillId="0" borderId="5" xfId="15" applyFont="1" applyBorder="1" applyAlignment="1">
      <alignment horizontal="center" vertical="center"/>
    </xf>
    <xf numFmtId="0" fontId="56" fillId="0" borderId="1" xfId="15" applyFont="1" applyBorder="1" applyAlignment="1">
      <alignment horizontal="center" vertical="center" wrapText="1"/>
    </xf>
    <xf numFmtId="14" fontId="56" fillId="0" borderId="5" xfId="15" applyNumberFormat="1" applyFont="1" applyBorder="1" applyAlignment="1">
      <alignment horizontal="center" vertical="center" wrapText="1"/>
    </xf>
    <xf numFmtId="0" fontId="56" fillId="0" borderId="1" xfId="15" applyFont="1" applyBorder="1"/>
    <xf numFmtId="0" fontId="58" fillId="38" borderId="5" xfId="15" applyFont="1" applyFill="1" applyBorder="1" applyAlignment="1">
      <alignment vertical="center"/>
    </xf>
    <xf numFmtId="0" fontId="58" fillId="38" borderId="5" xfId="15" applyFont="1" applyFill="1" applyBorder="1" applyAlignment="1">
      <alignment horizontal="center" vertical="center"/>
    </xf>
    <xf numFmtId="0" fontId="56" fillId="0" borderId="5" xfId="15" applyFont="1" applyBorder="1" applyAlignment="1">
      <alignment horizontal="center" vertical="center" wrapText="1"/>
    </xf>
    <xf numFmtId="0" fontId="56" fillId="0" borderId="1" xfId="15" applyFont="1" applyBorder="1" applyAlignment="1">
      <alignment horizontal="center" vertical="center"/>
    </xf>
    <xf numFmtId="0" fontId="58" fillId="38" borderId="38" xfId="15" applyFont="1" applyFill="1" applyBorder="1" applyAlignment="1">
      <alignment horizontal="left" vertical="center"/>
    </xf>
    <xf numFmtId="0" fontId="58" fillId="38" borderId="39" xfId="15" applyFont="1" applyFill="1" applyBorder="1" applyAlignment="1">
      <alignment vertical="center"/>
    </xf>
    <xf numFmtId="0" fontId="58" fillId="38" borderId="39" xfId="15" applyFont="1" applyFill="1" applyBorder="1" applyAlignment="1">
      <alignment horizontal="center" vertical="center"/>
    </xf>
    <xf numFmtId="0" fontId="62" fillId="0" borderId="1" xfId="15" applyFont="1" applyBorder="1" applyAlignment="1">
      <alignment horizontal="center" vertical="center" wrapText="1"/>
    </xf>
    <xf numFmtId="0" fontId="56" fillId="0" borderId="0" xfId="15" applyFont="1" applyAlignment="1">
      <alignment horizontal="center" vertical="center"/>
    </xf>
    <xf numFmtId="1" fontId="56" fillId="0" borderId="0" xfId="15" applyNumberFormat="1" applyFont="1"/>
    <xf numFmtId="0" fontId="57" fillId="0" borderId="0" xfId="15" applyFont="1"/>
    <xf numFmtId="1" fontId="56" fillId="0" borderId="0" xfId="15" applyNumberFormat="1" applyFont="1" applyAlignment="1">
      <alignment horizontal="center" vertical="center"/>
    </xf>
    <xf numFmtId="0" fontId="64" fillId="0" borderId="82" xfId="15" applyFont="1" applyBorder="1" applyAlignment="1">
      <alignment horizontal="center" vertical="center" wrapText="1"/>
    </xf>
    <xf numFmtId="0" fontId="64" fillId="0" borderId="83" xfId="15" applyFont="1" applyBorder="1" applyAlignment="1">
      <alignment horizontal="center" vertical="center" wrapText="1"/>
    </xf>
    <xf numFmtId="0" fontId="64" fillId="0" borderId="0" xfId="15" applyFont="1" applyAlignment="1">
      <alignment horizontal="center" vertical="center" wrapText="1"/>
    </xf>
    <xf numFmtId="0" fontId="64" fillId="0" borderId="0" xfId="15" applyFont="1" applyAlignment="1">
      <alignment vertical="center" wrapText="1"/>
    </xf>
    <xf numFmtId="0" fontId="64" fillId="0" borderId="0" xfId="15" applyFont="1" applyAlignment="1">
      <alignment horizontal="justify" vertical="center" wrapText="1"/>
    </xf>
    <xf numFmtId="0" fontId="64" fillId="0" borderId="83" xfId="15" applyFont="1" applyBorder="1" applyAlignment="1">
      <alignment vertical="center" wrapText="1"/>
    </xf>
    <xf numFmtId="0" fontId="56" fillId="36" borderId="0" xfId="15" applyFont="1" applyFill="1"/>
    <xf numFmtId="0" fontId="56" fillId="0" borderId="1" xfId="15" applyFont="1" applyBorder="1" applyAlignment="1">
      <alignment horizontal="justify" vertical="center"/>
    </xf>
    <xf numFmtId="0" fontId="56" fillId="0" borderId="1" xfId="15" applyFont="1" applyBorder="1" applyAlignment="1">
      <alignment horizontal="justify" vertical="center" wrapText="1"/>
    </xf>
    <xf numFmtId="0" fontId="56" fillId="0" borderId="0" xfId="15" applyFont="1" applyAlignment="1">
      <alignment horizontal="justify" wrapText="1"/>
    </xf>
    <xf numFmtId="0" fontId="56" fillId="0" borderId="1" xfId="15" applyFont="1" applyBorder="1" applyAlignment="1">
      <alignment horizontal="justify" vertical="top" wrapText="1"/>
    </xf>
    <xf numFmtId="0" fontId="62" fillId="0" borderId="1" xfId="15" applyFont="1" applyBorder="1" applyAlignment="1">
      <alignment horizontal="justify" vertical="top" wrapText="1"/>
    </xf>
    <xf numFmtId="0" fontId="64" fillId="37" borderId="81" xfId="15" applyFont="1" applyFill="1" applyBorder="1" applyAlignment="1">
      <alignment vertical="center" wrapText="1"/>
    </xf>
    <xf numFmtId="0" fontId="64" fillId="37" borderId="8" xfId="15" applyFont="1" applyFill="1" applyBorder="1" applyAlignment="1">
      <alignment vertical="center" wrapText="1"/>
    </xf>
    <xf numFmtId="0" fontId="52" fillId="5" borderId="1" xfId="0" applyFont="1" applyFill="1" applyBorder="1" applyAlignment="1">
      <alignment vertical="center" wrapText="1"/>
    </xf>
    <xf numFmtId="0" fontId="50" fillId="0" borderId="20" xfId="13" applyFont="1" applyBorder="1" applyAlignment="1">
      <alignment horizontal="center"/>
    </xf>
    <xf numFmtId="0" fontId="38" fillId="0" borderId="0" xfId="13" applyFont="1"/>
    <xf numFmtId="0" fontId="23" fillId="39" borderId="1" xfId="13" applyFont="1" applyFill="1" applyBorder="1" applyAlignment="1">
      <alignment vertical="center"/>
    </xf>
    <xf numFmtId="14" fontId="23" fillId="0" borderId="0" xfId="13" applyNumberFormat="1" applyFont="1"/>
    <xf numFmtId="1" fontId="56" fillId="0" borderId="1" xfId="15" applyNumberFormat="1" applyFont="1" applyBorder="1" applyAlignment="1">
      <alignment horizontal="justify" vertical="center"/>
    </xf>
    <xf numFmtId="1" fontId="56" fillId="0" borderId="5" xfId="15" applyNumberFormat="1" applyFont="1" applyBorder="1" applyAlignment="1">
      <alignment horizontal="justify" vertical="center"/>
    </xf>
    <xf numFmtId="0" fontId="58" fillId="38" borderId="39" xfId="15" applyFont="1" applyFill="1" applyBorder="1" applyAlignment="1">
      <alignment horizontal="justify" vertical="top"/>
    </xf>
    <xf numFmtId="1" fontId="56" fillId="0" borderId="5" xfId="15" applyNumberFormat="1" applyFont="1" applyBorder="1" applyAlignment="1">
      <alignment horizontal="left" vertical="center"/>
    </xf>
    <xf numFmtId="14" fontId="56" fillId="0" borderId="1" xfId="15" applyNumberFormat="1" applyFont="1" applyBorder="1" applyAlignment="1">
      <alignment horizontal="center" vertical="center"/>
    </xf>
    <xf numFmtId="0" fontId="66" fillId="0" borderId="1" xfId="15" applyFont="1" applyBorder="1" applyAlignment="1">
      <alignment horizontal="left" vertical="top" wrapText="1"/>
    </xf>
    <xf numFmtId="0" fontId="56" fillId="0" borderId="1" xfId="15" applyFont="1" applyBorder="1" applyAlignment="1">
      <alignment horizontal="left" vertical="top" wrapText="1"/>
    </xf>
    <xf numFmtId="0" fontId="56" fillId="0" borderId="5" xfId="15" applyFont="1" applyBorder="1" applyAlignment="1">
      <alignment horizontal="left" vertical="top" wrapText="1"/>
    </xf>
    <xf numFmtId="0" fontId="58" fillId="9" borderId="1" xfId="15" applyFont="1" applyFill="1" applyBorder="1" applyAlignment="1">
      <alignment vertical="center"/>
    </xf>
    <xf numFmtId="14" fontId="56" fillId="0" borderId="0" xfId="15" applyNumberFormat="1" applyFont="1" applyAlignment="1">
      <alignment vertical="center"/>
    </xf>
    <xf numFmtId="14" fontId="56" fillId="0" borderId="0" xfId="15" applyNumberFormat="1" applyFont="1" applyAlignment="1">
      <alignment vertical="top" wrapText="1"/>
    </xf>
    <xf numFmtId="9" fontId="23" fillId="0" borderId="0" xfId="13" applyNumberFormat="1" applyFont="1" applyAlignment="1">
      <alignment horizontal="center" vertical="center"/>
    </xf>
    <xf numFmtId="0" fontId="23" fillId="0" borderId="0" xfId="13" applyFont="1" applyAlignment="1">
      <alignment wrapText="1"/>
    </xf>
    <xf numFmtId="0" fontId="52" fillId="0" borderId="0" xfId="0" applyFont="1" applyAlignment="1">
      <alignment vertical="center" wrapText="1"/>
    </xf>
    <xf numFmtId="0" fontId="23" fillId="0" borderId="0" xfId="13" applyFont="1" applyAlignment="1">
      <alignment horizontal="center" vertical="center"/>
    </xf>
    <xf numFmtId="0" fontId="50" fillId="0" borderId="0" xfId="13" applyFont="1" applyAlignment="1">
      <alignment horizontal="center"/>
    </xf>
    <xf numFmtId="9" fontId="23" fillId="0" borderId="0" xfId="13" applyNumberFormat="1" applyFont="1"/>
    <xf numFmtId="0" fontId="23" fillId="0" borderId="0" xfId="13" applyFont="1" applyAlignment="1">
      <alignment vertical="center"/>
    </xf>
    <xf numFmtId="1" fontId="48" fillId="0" borderId="0" xfId="13" applyNumberFormat="1" applyFont="1" applyAlignment="1">
      <alignment horizontal="center"/>
    </xf>
    <xf numFmtId="9" fontId="48" fillId="0" borderId="0" xfId="13" applyNumberFormat="1" applyFont="1" applyAlignment="1">
      <alignment horizontal="center"/>
    </xf>
    <xf numFmtId="0" fontId="52" fillId="5" borderId="1" xfId="0" applyFont="1" applyFill="1" applyBorder="1" applyAlignment="1">
      <alignment vertical="center"/>
    </xf>
    <xf numFmtId="14" fontId="23" fillId="2" borderId="1" xfId="13" applyNumberFormat="1" applyFont="1" applyFill="1" applyBorder="1"/>
    <xf numFmtId="0" fontId="50" fillId="40" borderId="1" xfId="13" applyFont="1" applyFill="1" applyBorder="1" applyAlignment="1">
      <alignment horizontal="center"/>
    </xf>
    <xf numFmtId="9" fontId="23" fillId="2" borderId="1" xfId="13" applyNumberFormat="1" applyFont="1" applyFill="1" applyBorder="1"/>
    <xf numFmtId="9" fontId="23" fillId="2" borderId="1" xfId="13" applyNumberFormat="1" applyFont="1" applyFill="1" applyBorder="1" applyAlignment="1">
      <alignment horizontal="center" vertical="center"/>
    </xf>
    <xf numFmtId="0" fontId="23" fillId="4" borderId="1" xfId="13" applyFont="1" applyFill="1" applyBorder="1" applyAlignment="1">
      <alignment vertical="center"/>
    </xf>
    <xf numFmtId="49" fontId="62" fillId="0" borderId="1" xfId="15" applyNumberFormat="1" applyFont="1" applyBorder="1" applyAlignment="1">
      <alignment horizontal="left" vertical="top" wrapText="1"/>
    </xf>
    <xf numFmtId="0" fontId="66" fillId="0" borderId="1" xfId="0" applyFont="1" applyBorder="1" applyAlignment="1">
      <alignment vertical="center" wrapText="1"/>
    </xf>
    <xf numFmtId="0" fontId="76" fillId="0" borderId="1" xfId="0" applyFont="1" applyBorder="1" applyAlignment="1">
      <alignment vertical="center" wrapText="1"/>
    </xf>
    <xf numFmtId="0" fontId="37" fillId="0" borderId="1" xfId="0" applyFont="1" applyBorder="1" applyAlignment="1">
      <alignment vertical="center" wrapText="1"/>
    </xf>
    <xf numFmtId="0" fontId="56" fillId="0" borderId="5" xfId="15" applyFont="1" applyBorder="1" applyAlignment="1">
      <alignment vertical="center" wrapText="1"/>
    </xf>
    <xf numFmtId="0" fontId="58" fillId="38" borderId="1" xfId="15" applyFont="1" applyFill="1" applyBorder="1"/>
    <xf numFmtId="0" fontId="56" fillId="0" borderId="1" xfId="15" applyFont="1" applyBorder="1" applyAlignment="1">
      <alignment vertical="center" wrapText="1"/>
    </xf>
    <xf numFmtId="0" fontId="56" fillId="5" borderId="1" xfId="15" applyFont="1" applyFill="1" applyBorder="1" applyAlignment="1">
      <alignment horizontal="justify" vertical="center" wrapText="1"/>
    </xf>
    <xf numFmtId="0" fontId="56" fillId="5" borderId="1" xfId="15" applyFont="1" applyFill="1" applyBorder="1" applyAlignment="1">
      <alignment horizontal="justify" vertical="top" wrapText="1"/>
    </xf>
    <xf numFmtId="0" fontId="66" fillId="5" borderId="1" xfId="0" applyFont="1" applyFill="1" applyBorder="1" applyAlignment="1">
      <alignment vertical="center" wrapText="1"/>
    </xf>
    <xf numFmtId="0" fontId="66" fillId="5" borderId="1" xfId="0" applyFont="1" applyFill="1" applyBorder="1" applyAlignment="1">
      <alignment horizontal="justify" vertical="center" wrapText="1"/>
    </xf>
    <xf numFmtId="0" fontId="62" fillId="0" borderId="1" xfId="15" applyFont="1" applyBorder="1" applyAlignment="1">
      <alignment horizontal="justify" vertical="center" wrapText="1"/>
    </xf>
    <xf numFmtId="0" fontId="56" fillId="5" borderId="5" xfId="15" applyFont="1" applyFill="1" applyBorder="1" applyAlignment="1">
      <alignment horizontal="justify" vertical="center" wrapText="1"/>
    </xf>
    <xf numFmtId="0" fontId="56" fillId="5" borderId="38" xfId="15" applyFont="1" applyFill="1" applyBorder="1" applyAlignment="1">
      <alignment horizontal="left" vertical="center" wrapText="1"/>
    </xf>
    <xf numFmtId="14" fontId="56" fillId="0" borderId="1" xfId="15" applyNumberFormat="1" applyFont="1" applyBorder="1" applyAlignment="1">
      <alignment horizontal="justify" vertical="center"/>
    </xf>
    <xf numFmtId="14" fontId="56" fillId="0" borderId="1" xfId="15" applyNumberFormat="1" applyFont="1" applyFill="1" applyBorder="1" applyAlignment="1">
      <alignment horizontal="center" vertical="center" wrapText="1"/>
    </xf>
    <xf numFmtId="14" fontId="56" fillId="0" borderId="5" xfId="15" applyNumberFormat="1" applyFont="1" applyFill="1" applyBorder="1" applyAlignment="1">
      <alignment horizontal="center" vertical="center" wrapText="1"/>
    </xf>
    <xf numFmtId="0" fontId="56" fillId="0" borderId="1" xfId="15" applyFont="1" applyFill="1" applyBorder="1" applyAlignment="1">
      <alignment horizontal="center" vertical="center" wrapText="1"/>
    </xf>
    <xf numFmtId="0" fontId="56" fillId="0" borderId="1" xfId="15" applyFont="1" applyFill="1" applyBorder="1" applyAlignment="1">
      <alignment horizontal="left" vertical="center" wrapText="1"/>
    </xf>
    <xf numFmtId="14" fontId="57" fillId="0" borderId="1" xfId="15" applyNumberFormat="1" applyFont="1" applyFill="1" applyBorder="1" applyAlignment="1">
      <alignment horizontal="center" vertical="center" wrapText="1"/>
    </xf>
    <xf numFmtId="14" fontId="62" fillId="0" borderId="1" xfId="15" applyNumberFormat="1" applyFont="1" applyFill="1" applyBorder="1" applyAlignment="1">
      <alignment horizontal="center" vertical="center" wrapText="1"/>
    </xf>
    <xf numFmtId="14" fontId="57" fillId="0" borderId="5" xfId="15" applyNumberFormat="1" applyFont="1" applyFill="1" applyBorder="1" applyAlignment="1">
      <alignment horizontal="center" vertical="center" wrapText="1"/>
    </xf>
    <xf numFmtId="0" fontId="56" fillId="0" borderId="1" xfId="15" applyFont="1" applyFill="1" applyBorder="1" applyAlignment="1">
      <alignment horizontal="center" vertical="center"/>
    </xf>
    <xf numFmtId="0" fontId="62" fillId="0" borderId="1" xfId="15" applyFont="1" applyFill="1" applyBorder="1" applyAlignment="1">
      <alignment horizontal="center" vertical="center"/>
    </xf>
    <xf numFmtId="0" fontId="56" fillId="0" borderId="1" xfId="15" applyFont="1" applyFill="1" applyBorder="1" applyAlignment="1">
      <alignment vertical="top" wrapText="1"/>
    </xf>
    <xf numFmtId="14" fontId="63" fillId="0" borderId="1" xfId="15" applyNumberFormat="1" applyFont="1" applyFill="1" applyBorder="1" applyAlignment="1">
      <alignment horizontal="center" vertical="center" wrapText="1"/>
    </xf>
    <xf numFmtId="14" fontId="57" fillId="0" borderId="1" xfId="15" applyNumberFormat="1" applyFont="1" applyFill="1" applyBorder="1" applyAlignment="1">
      <alignment horizontal="center" vertical="center"/>
    </xf>
    <xf numFmtId="14" fontId="63" fillId="0" borderId="1" xfId="15" applyNumberFormat="1" applyFont="1" applyFill="1" applyBorder="1" applyAlignment="1">
      <alignment horizontal="center" vertical="center"/>
    </xf>
    <xf numFmtId="14" fontId="56" fillId="0" borderId="1" xfId="15" applyNumberFormat="1" applyFont="1" applyFill="1" applyBorder="1" applyAlignment="1">
      <alignment horizontal="center" vertical="center"/>
    </xf>
    <xf numFmtId="0" fontId="56" fillId="0" borderId="5" xfId="15" applyFont="1" applyFill="1" applyBorder="1" applyAlignment="1">
      <alignment horizontal="center" vertical="center" wrapText="1"/>
    </xf>
    <xf numFmtId="14" fontId="62" fillId="0" borderId="5" xfId="15" applyNumberFormat="1" applyFont="1" applyFill="1" applyBorder="1" applyAlignment="1">
      <alignment horizontal="center" vertical="center" wrapText="1"/>
    </xf>
    <xf numFmtId="14" fontId="63" fillId="0" borderId="5" xfId="15" applyNumberFormat="1" applyFont="1" applyFill="1" applyBorder="1" applyAlignment="1">
      <alignment horizontal="center" vertical="center" wrapText="1"/>
    </xf>
    <xf numFmtId="0" fontId="22" fillId="6" borderId="2" xfId="0" applyFont="1" applyFill="1" applyBorder="1" applyAlignment="1">
      <alignment horizontal="left" vertical="center" wrapText="1"/>
    </xf>
    <xf numFmtId="0" fontId="22" fillId="6" borderId="32" xfId="0" applyFont="1" applyFill="1" applyBorder="1" applyAlignment="1">
      <alignment horizontal="left" vertical="center" wrapText="1"/>
    </xf>
    <xf numFmtId="0" fontId="22" fillId="6" borderId="33" xfId="0" applyFont="1" applyFill="1" applyBorder="1" applyAlignment="1">
      <alignment horizontal="left" vertical="center" wrapText="1"/>
    </xf>
    <xf numFmtId="0" fontId="8" fillId="8" borderId="2" xfId="0" applyFont="1" applyFill="1" applyBorder="1" applyAlignment="1">
      <alignment horizontal="center" vertical="center" wrapText="1"/>
    </xf>
    <xf numFmtId="0" fontId="8" fillId="8" borderId="32"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8" fillId="8" borderId="34"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0" fillId="0" borderId="35" xfId="0" applyFont="1" applyBorder="1" applyAlignment="1">
      <alignment horizontal="left" vertical="center" wrapText="1"/>
    </xf>
    <xf numFmtId="0" fontId="10" fillId="0" borderId="39" xfId="0" applyFont="1" applyBorder="1" applyAlignment="1">
      <alignment horizontal="left" vertical="center" wrapText="1"/>
    </xf>
    <xf numFmtId="0" fontId="10" fillId="0" borderId="41" xfId="0" applyFont="1" applyBorder="1" applyAlignment="1">
      <alignment horizontal="left" vertical="center" wrapText="1"/>
    </xf>
    <xf numFmtId="0" fontId="11" fillId="16" borderId="19" xfId="0" applyFont="1" applyFill="1" applyBorder="1" applyAlignment="1">
      <alignment horizontal="center" vertical="center" wrapText="1"/>
    </xf>
    <xf numFmtId="0" fontId="11" fillId="16" borderId="21"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5" xfId="0" applyFont="1" applyBorder="1" applyAlignment="1">
      <alignment horizontal="left" vertical="center" wrapText="1"/>
    </xf>
    <xf numFmtId="0" fontId="10" fillId="6" borderId="1" xfId="0" applyFont="1" applyFill="1" applyBorder="1" applyAlignment="1">
      <alignment horizontal="left" vertical="center" wrapText="1"/>
    </xf>
    <xf numFmtId="0" fontId="25" fillId="6" borderId="0" xfId="0" applyFont="1" applyFill="1" applyAlignment="1">
      <alignment horizontal="right" vertical="center" wrapText="1"/>
    </xf>
    <xf numFmtId="0" fontId="38" fillId="26" borderId="29" xfId="13" applyFont="1" applyFill="1" applyBorder="1" applyAlignment="1">
      <alignment horizontal="center" vertical="center" wrapText="1"/>
    </xf>
    <xf numFmtId="0" fontId="38" fillId="26" borderId="31" xfId="13" applyFont="1" applyFill="1" applyBorder="1" applyAlignment="1">
      <alignment horizontal="center" vertical="center" wrapText="1"/>
    </xf>
    <xf numFmtId="0" fontId="38" fillId="26" borderId="13" xfId="13" applyFont="1" applyFill="1" applyBorder="1" applyAlignment="1">
      <alignment horizontal="center" vertical="center" wrapText="1"/>
    </xf>
    <xf numFmtId="0" fontId="38" fillId="26" borderId="14" xfId="13" applyFont="1" applyFill="1" applyBorder="1" applyAlignment="1">
      <alignment horizontal="center" vertical="center" wrapText="1"/>
    </xf>
    <xf numFmtId="0" fontId="47" fillId="26" borderId="29" xfId="13" applyFont="1" applyFill="1" applyBorder="1" applyAlignment="1">
      <alignment horizontal="center" vertical="center"/>
    </xf>
    <xf numFmtId="0" fontId="47" fillId="26" borderId="31" xfId="13" applyFont="1" applyFill="1" applyBorder="1" applyAlignment="1">
      <alignment horizontal="center" vertical="center"/>
    </xf>
    <xf numFmtId="0" fontId="47" fillId="26" borderId="51" xfId="13" applyFont="1" applyFill="1" applyBorder="1" applyAlignment="1">
      <alignment horizontal="center" vertical="center"/>
    </xf>
    <xf numFmtId="0" fontId="47" fillId="26" borderId="52" xfId="13" applyFont="1" applyFill="1" applyBorder="1" applyAlignment="1">
      <alignment horizontal="center" vertical="center"/>
    </xf>
    <xf numFmtId="0" fontId="38" fillId="26" borderId="30" xfId="13" applyFont="1" applyFill="1" applyBorder="1" applyAlignment="1">
      <alignment horizontal="center" vertical="center" wrapText="1"/>
    </xf>
    <xf numFmtId="0" fontId="38" fillId="26" borderId="0" xfId="13" applyFont="1" applyFill="1" applyAlignment="1">
      <alignment horizontal="center" vertical="center" wrapText="1"/>
    </xf>
    <xf numFmtId="0" fontId="47" fillId="26" borderId="51" xfId="13" applyFont="1" applyFill="1" applyBorder="1" applyAlignment="1">
      <alignment horizontal="center"/>
    </xf>
    <xf numFmtId="0" fontId="37" fillId="0" borderId="53" xfId="13" applyFont="1" applyBorder="1"/>
    <xf numFmtId="0" fontId="37" fillId="0" borderId="52" xfId="13" applyFont="1" applyBorder="1"/>
    <xf numFmtId="0" fontId="38" fillId="26" borderId="76" xfId="13" applyFont="1" applyFill="1" applyBorder="1" applyAlignment="1">
      <alignment horizontal="center" vertical="center" wrapText="1"/>
    </xf>
    <xf numFmtId="0" fontId="37" fillId="0" borderId="79" xfId="13" applyFont="1" applyBorder="1"/>
    <xf numFmtId="0" fontId="38" fillId="26" borderId="74" xfId="13" applyFont="1" applyFill="1" applyBorder="1" applyAlignment="1">
      <alignment horizontal="center" vertical="center" wrapText="1"/>
    </xf>
    <xf numFmtId="0" fontId="37" fillId="0" borderId="77" xfId="13" applyFont="1" applyBorder="1"/>
    <xf numFmtId="0" fontId="38" fillId="26" borderId="73" xfId="13" applyFont="1" applyFill="1" applyBorder="1" applyAlignment="1">
      <alignment horizontal="center" vertical="center" wrapText="1"/>
    </xf>
    <xf numFmtId="0" fontId="38" fillId="26" borderId="80" xfId="13" applyFont="1" applyFill="1" applyBorder="1" applyAlignment="1">
      <alignment horizontal="center" vertical="center" wrapText="1"/>
    </xf>
    <xf numFmtId="0" fontId="37" fillId="0" borderId="0" xfId="13" applyFont="1"/>
    <xf numFmtId="0" fontId="37" fillId="0" borderId="30" xfId="13" applyFont="1" applyBorder="1"/>
    <xf numFmtId="0" fontId="37" fillId="0" borderId="75" xfId="13" applyFont="1" applyBorder="1"/>
    <xf numFmtId="0" fontId="37" fillId="0" borderId="78" xfId="13" applyFont="1" applyBorder="1"/>
    <xf numFmtId="14" fontId="23" fillId="0" borderId="51" xfId="13" applyNumberFormat="1" applyFont="1" applyBorder="1" applyAlignment="1">
      <alignment horizontal="center"/>
    </xf>
    <xf numFmtId="14" fontId="23" fillId="0" borderId="52" xfId="13" applyNumberFormat="1" applyFont="1" applyBorder="1" applyAlignment="1">
      <alignment horizontal="center"/>
    </xf>
    <xf numFmtId="0" fontId="23" fillId="0" borderId="50" xfId="13" applyFont="1" applyBorder="1" applyAlignment="1">
      <alignment horizontal="center" vertical="center"/>
    </xf>
    <xf numFmtId="0" fontId="37" fillId="0" borderId="57" xfId="13" applyFont="1" applyBorder="1"/>
    <xf numFmtId="0" fontId="37" fillId="0" borderId="63" xfId="13" applyFont="1" applyBorder="1"/>
    <xf numFmtId="0" fontId="47" fillId="0" borderId="51" xfId="13" applyFont="1" applyBorder="1" applyAlignment="1">
      <alignment horizontal="center" vertical="center" wrapText="1"/>
    </xf>
    <xf numFmtId="0" fontId="37" fillId="0" borderId="58" xfId="13" applyFont="1" applyBorder="1"/>
    <xf numFmtId="0" fontId="23" fillId="0" borderId="0" xfId="13" applyFont="1"/>
    <xf numFmtId="0" fontId="37" fillId="0" borderId="59" xfId="13" applyFont="1" applyBorder="1"/>
    <xf numFmtId="0" fontId="37" fillId="0" borderId="64" xfId="13" applyFont="1" applyBorder="1"/>
    <xf numFmtId="0" fontId="37" fillId="0" borderId="65" xfId="13" applyFont="1" applyBorder="1"/>
    <xf numFmtId="0" fontId="37" fillId="0" borderId="66" xfId="13" applyFont="1" applyBorder="1"/>
    <xf numFmtId="0" fontId="23" fillId="0" borderId="54" xfId="13" applyFont="1" applyBorder="1" applyAlignment="1">
      <alignment horizontal="center"/>
    </xf>
    <xf numFmtId="0" fontId="37" fillId="0" borderId="55" xfId="13" applyFont="1" applyBorder="1"/>
    <xf numFmtId="0" fontId="23" fillId="0" borderId="56" xfId="13" applyFont="1" applyBorder="1" applyAlignment="1">
      <alignment horizontal="center"/>
    </xf>
    <xf numFmtId="0" fontId="37" fillId="0" borderId="62" xfId="13" applyFont="1" applyBorder="1"/>
    <xf numFmtId="0" fontId="37" fillId="0" borderId="69" xfId="13" applyFont="1" applyBorder="1"/>
    <xf numFmtId="0" fontId="23" fillId="0" borderId="60" xfId="13" applyFont="1" applyBorder="1" applyAlignment="1">
      <alignment horizontal="center"/>
    </xf>
    <xf numFmtId="0" fontId="37" fillId="0" borderId="61" xfId="13" applyFont="1" applyBorder="1"/>
    <xf numFmtId="0" fontId="23" fillId="0" borderId="67" xfId="13" applyFont="1" applyBorder="1" applyAlignment="1">
      <alignment horizontal="center"/>
    </xf>
    <xf numFmtId="0" fontId="37" fillId="0" borderId="68" xfId="13" applyFont="1" applyBorder="1"/>
    <xf numFmtId="0" fontId="51" fillId="5" borderId="18" xfId="2" applyFont="1" applyFill="1" applyBorder="1" applyAlignment="1">
      <alignment horizontal="center" vertical="center"/>
    </xf>
    <xf numFmtId="0" fontId="51" fillId="5" borderId="20" xfId="2" applyFont="1" applyFill="1" applyBorder="1" applyAlignment="1">
      <alignment horizontal="center" vertical="center"/>
    </xf>
    <xf numFmtId="0" fontId="5" fillId="33" borderId="16" xfId="0" applyFont="1" applyFill="1" applyBorder="1" applyAlignment="1">
      <alignment horizontal="center" vertical="center"/>
    </xf>
    <xf numFmtId="0" fontId="5" fillId="33" borderId="19" xfId="0" applyFont="1" applyFill="1" applyBorder="1" applyAlignment="1">
      <alignment horizontal="center" vertical="center"/>
    </xf>
    <xf numFmtId="0" fontId="5" fillId="33" borderId="18" xfId="0" applyFont="1" applyFill="1" applyBorder="1" applyAlignment="1">
      <alignment horizontal="center" vertical="center"/>
    </xf>
    <xf numFmtId="0" fontId="5" fillId="33" borderId="20" xfId="0" applyFont="1" applyFill="1" applyBorder="1" applyAlignment="1">
      <alignment horizontal="center" vertical="center"/>
    </xf>
    <xf numFmtId="0" fontId="5" fillId="33" borderId="21" xfId="0" applyFont="1" applyFill="1" applyBorder="1" applyAlignment="1">
      <alignment horizontal="center" vertical="center" wrapText="1"/>
    </xf>
    <xf numFmtId="0" fontId="5" fillId="33" borderId="4" xfId="0" applyFont="1" applyFill="1" applyBorder="1" applyAlignment="1">
      <alignment horizontal="center" vertical="center" wrapText="1"/>
    </xf>
    <xf numFmtId="0" fontId="5" fillId="33" borderId="22" xfId="0" applyFont="1" applyFill="1" applyBorder="1" applyAlignment="1">
      <alignment horizontal="center" vertical="center" wrapText="1"/>
    </xf>
    <xf numFmtId="0" fontId="5" fillId="0" borderId="0" xfId="0" applyFont="1" applyAlignment="1">
      <alignment horizontal="center" vertical="center" wrapText="1"/>
    </xf>
    <xf numFmtId="0" fontId="5" fillId="0" borderId="37" xfId="0" applyFont="1" applyBorder="1" applyAlignment="1">
      <alignment horizontal="center" vertical="center" wrapText="1"/>
    </xf>
    <xf numFmtId="0" fontId="3" fillId="2" borderId="16" xfId="2" applyFont="1" applyFill="1" applyBorder="1" applyAlignment="1">
      <alignment horizontal="center" vertical="center" wrapText="1"/>
    </xf>
    <xf numFmtId="0" fontId="3" fillId="2" borderId="19" xfId="2" applyFont="1" applyFill="1" applyBorder="1" applyAlignment="1">
      <alignment horizontal="center" vertical="center" wrapText="1"/>
    </xf>
    <xf numFmtId="0" fontId="51" fillId="4" borderId="17" xfId="2" applyFont="1" applyFill="1" applyBorder="1" applyAlignment="1">
      <alignment horizontal="center" vertical="center"/>
    </xf>
    <xf numFmtId="0" fontId="51" fillId="4" borderId="1" xfId="2" applyFont="1" applyFill="1" applyBorder="1" applyAlignment="1">
      <alignment horizontal="center" vertical="center"/>
    </xf>
    <xf numFmtId="0" fontId="51" fillId="3" borderId="17" xfId="2" applyFont="1" applyFill="1" applyBorder="1" applyAlignment="1">
      <alignment horizontal="center" vertical="center"/>
    </xf>
    <xf numFmtId="0" fontId="51" fillId="3" borderId="1" xfId="2" applyFont="1" applyFill="1" applyBorder="1" applyAlignment="1">
      <alignment horizontal="center" vertical="center"/>
    </xf>
    <xf numFmtId="0" fontId="5" fillId="33" borderId="71" xfId="0" applyFont="1" applyFill="1" applyBorder="1" applyAlignment="1">
      <alignment horizontal="center" vertical="center" wrapText="1"/>
    </xf>
    <xf numFmtId="0" fontId="5" fillId="33" borderId="72" xfId="0" applyFont="1" applyFill="1" applyBorder="1" applyAlignment="1">
      <alignment horizontal="center" vertical="center" wrapText="1"/>
    </xf>
    <xf numFmtId="0" fontId="5" fillId="33" borderId="16" xfId="0" applyFont="1" applyFill="1" applyBorder="1" applyAlignment="1">
      <alignment horizontal="center" vertical="center" wrapText="1"/>
    </xf>
    <xf numFmtId="0" fontId="5" fillId="33" borderId="17" xfId="0" applyFont="1" applyFill="1" applyBorder="1" applyAlignment="1">
      <alignment horizontal="center" vertical="center" wrapText="1"/>
    </xf>
    <xf numFmtId="0" fontId="5" fillId="33" borderId="18" xfId="0" applyFont="1" applyFill="1" applyBorder="1" applyAlignment="1">
      <alignment horizontal="center" vertical="center" wrapText="1"/>
    </xf>
    <xf numFmtId="0" fontId="5" fillId="33" borderId="15" xfId="0" applyFont="1" applyFill="1" applyBorder="1" applyAlignment="1">
      <alignment horizontal="center"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0" fillId="0" borderId="17" xfId="0" applyBorder="1" applyAlignment="1">
      <alignment horizontal="center"/>
    </xf>
    <xf numFmtId="0" fontId="0" fillId="0" borderId="18" xfId="0" applyBorder="1" applyAlignment="1">
      <alignment horizontal="center"/>
    </xf>
    <xf numFmtId="0" fontId="0" fillId="0" borderId="1" xfId="0" applyBorder="1" applyAlignment="1">
      <alignment horizontal="center"/>
    </xf>
    <xf numFmtId="0" fontId="0" fillId="0" borderId="20" xfId="0" applyBorder="1" applyAlignment="1">
      <alignment horizontal="center"/>
    </xf>
    <xf numFmtId="0" fontId="0" fillId="0" borderId="4" xfId="0" applyBorder="1" applyAlignment="1">
      <alignment horizontal="center"/>
    </xf>
    <xf numFmtId="0" fontId="0" fillId="0" borderId="22" xfId="0" applyBorder="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29" fillId="0" borderId="8" xfId="0" applyFont="1" applyBorder="1" applyAlignment="1">
      <alignment horizontal="center"/>
    </xf>
    <xf numFmtId="0" fontId="29" fillId="0" borderId="5" xfId="0" applyFont="1" applyBorder="1" applyAlignment="1">
      <alignment horizontal="center"/>
    </xf>
    <xf numFmtId="0" fontId="11" fillId="0" borderId="1" xfId="0" applyFont="1" applyBorder="1" applyAlignment="1">
      <alignment horizontal="center" vertical="center" wrapText="1"/>
    </xf>
    <xf numFmtId="0" fontId="40" fillId="8" borderId="38" xfId="0" applyFont="1" applyFill="1" applyBorder="1" applyAlignment="1">
      <alignment horizontal="left" wrapText="1"/>
    </xf>
    <xf numFmtId="0" fontId="40" fillId="8" borderId="12" xfId="0" applyFont="1" applyFill="1" applyBorder="1" applyAlignment="1">
      <alignment horizontal="left" wrapText="1"/>
    </xf>
    <xf numFmtId="0" fontId="40" fillId="0" borderId="37" xfId="0" applyFont="1" applyBorder="1" applyAlignment="1">
      <alignment horizontal="center"/>
    </xf>
    <xf numFmtId="0" fontId="40" fillId="25" borderId="34" xfId="0" applyFont="1" applyFill="1" applyBorder="1" applyAlignment="1">
      <alignment horizontal="left" wrapText="1"/>
    </xf>
    <xf numFmtId="0" fontId="40" fillId="25" borderId="49" xfId="0" applyFont="1" applyFill="1" applyBorder="1" applyAlignment="1">
      <alignment horizontal="left" wrapText="1"/>
    </xf>
    <xf numFmtId="0" fontId="40" fillId="22" borderId="1" xfId="0" applyFont="1" applyFill="1" applyBorder="1" applyAlignment="1">
      <alignment horizontal="center" wrapText="1"/>
    </xf>
    <xf numFmtId="0" fontId="29" fillId="14" borderId="8" xfId="0" applyFont="1" applyFill="1" applyBorder="1" applyAlignment="1">
      <alignment horizontal="center"/>
    </xf>
    <xf numFmtId="0" fontId="29" fillId="14" borderId="5" xfId="0" applyFont="1" applyFill="1" applyBorder="1" applyAlignment="1">
      <alignment horizontal="center"/>
    </xf>
    <xf numFmtId="0" fontId="29" fillId="18" borderId="1" xfId="0" applyFont="1" applyFill="1" applyBorder="1" applyAlignment="1">
      <alignment horizontal="center"/>
    </xf>
    <xf numFmtId="0" fontId="29" fillId="14" borderId="1" xfId="0" applyFont="1" applyFill="1" applyBorder="1" applyAlignment="1">
      <alignment horizontal="center"/>
    </xf>
    <xf numFmtId="0" fontId="39" fillId="8" borderId="38" xfId="0" applyFont="1" applyFill="1" applyBorder="1" applyAlignment="1">
      <alignment horizontal="center" vertical="center" wrapText="1"/>
    </xf>
    <xf numFmtId="0" fontId="39" fillId="8" borderId="39" xfId="0" applyFont="1" applyFill="1" applyBorder="1" applyAlignment="1">
      <alignment horizontal="center" vertical="center" wrapText="1"/>
    </xf>
    <xf numFmtId="0" fontId="39" fillId="8" borderId="12" xfId="0" applyFont="1" applyFill="1" applyBorder="1" applyAlignment="1">
      <alignment horizontal="center" vertical="center" wrapText="1"/>
    </xf>
    <xf numFmtId="0" fontId="11" fillId="0" borderId="42" xfId="0" applyFont="1" applyBorder="1" applyAlignment="1">
      <alignment horizontal="center"/>
    </xf>
    <xf numFmtId="0" fontId="11" fillId="0" borderId="37" xfId="0" applyFont="1" applyBorder="1" applyAlignment="1">
      <alignment horizontal="center"/>
    </xf>
    <xf numFmtId="0" fontId="11" fillId="0" borderId="48" xfId="0" applyFont="1" applyBorder="1" applyAlignment="1">
      <alignment horizontal="center"/>
    </xf>
    <xf numFmtId="14" fontId="56" fillId="0" borderId="1" xfId="15" applyNumberFormat="1" applyFont="1" applyBorder="1" applyAlignment="1">
      <alignment horizontal="justify" vertical="top" wrapText="1"/>
    </xf>
    <xf numFmtId="14" fontId="56" fillId="0" borderId="38" xfId="15" applyNumberFormat="1" applyFont="1" applyBorder="1" applyAlignment="1">
      <alignment horizontal="justify" vertical="top" wrapText="1"/>
    </xf>
    <xf numFmtId="14" fontId="56" fillId="0" borderId="39" xfId="15" applyNumberFormat="1" applyFont="1" applyBorder="1" applyAlignment="1">
      <alignment horizontal="justify" vertical="top" wrapText="1"/>
    </xf>
    <xf numFmtId="14" fontId="56" fillId="0" borderId="12" xfId="15" applyNumberFormat="1" applyFont="1" applyBorder="1" applyAlignment="1">
      <alignment horizontal="justify" vertical="top" wrapText="1"/>
    </xf>
    <xf numFmtId="0" fontId="65" fillId="0" borderId="0" xfId="15" applyFont="1" applyAlignment="1">
      <alignment horizontal="left" vertical="top" wrapText="1"/>
    </xf>
    <xf numFmtId="0" fontId="65" fillId="0" borderId="0" xfId="15" applyFont="1" applyAlignment="1">
      <alignment horizontal="left" vertical="top"/>
    </xf>
    <xf numFmtId="0" fontId="58" fillId="38" borderId="38" xfId="15" applyFont="1" applyFill="1" applyBorder="1" applyAlignment="1">
      <alignment horizontal="center" vertical="center"/>
    </xf>
    <xf numFmtId="0" fontId="58" fillId="38" borderId="12" xfId="15" applyFont="1" applyFill="1" applyBorder="1" applyAlignment="1">
      <alignment horizontal="center" vertical="center"/>
    </xf>
    <xf numFmtId="0" fontId="58" fillId="38" borderId="38" xfId="15" applyFont="1" applyFill="1" applyBorder="1" applyAlignment="1">
      <alignment horizontal="justify" vertical="center"/>
    </xf>
    <xf numFmtId="0" fontId="58" fillId="38" borderId="39" xfId="15" applyFont="1" applyFill="1" applyBorder="1" applyAlignment="1">
      <alignment horizontal="justify" vertical="center"/>
    </xf>
    <xf numFmtId="0" fontId="58" fillId="9" borderId="13" xfId="15" applyFont="1" applyFill="1" applyBorder="1" applyAlignment="1">
      <alignment horizontal="center" vertical="center"/>
    </xf>
    <xf numFmtId="0" fontId="58" fillId="9" borderId="0" xfId="15" applyFont="1" applyFill="1" applyAlignment="1">
      <alignment horizontal="center" vertical="center"/>
    </xf>
    <xf numFmtId="14" fontId="56" fillId="0" borderId="1" xfId="15" applyNumberFormat="1" applyFont="1" applyBorder="1" applyAlignment="1">
      <alignment horizontal="center" vertical="center"/>
    </xf>
    <xf numFmtId="14" fontId="56" fillId="0" borderId="38" xfId="15" applyNumberFormat="1" applyFont="1" applyBorder="1" applyAlignment="1">
      <alignment horizontal="center" vertical="center"/>
    </xf>
    <xf numFmtId="14" fontId="56" fillId="0" borderId="39" xfId="15" applyNumberFormat="1" applyFont="1" applyBorder="1" applyAlignment="1">
      <alignment horizontal="center" vertical="center"/>
    </xf>
    <xf numFmtId="14" fontId="56" fillId="0" borderId="12" xfId="15" applyNumberFormat="1" applyFont="1" applyBorder="1" applyAlignment="1">
      <alignment horizontal="center" vertical="center"/>
    </xf>
    <xf numFmtId="0" fontId="58" fillId="36" borderId="1" xfId="15" applyFont="1" applyFill="1" applyBorder="1" applyAlignment="1">
      <alignment horizontal="left" vertical="center" wrapText="1"/>
    </xf>
    <xf numFmtId="0" fontId="59" fillId="0" borderId="1" xfId="15" applyFont="1" applyBorder="1" applyAlignment="1">
      <alignment horizontal="justify" vertical="center" wrapText="1"/>
    </xf>
    <xf numFmtId="0" fontId="58" fillId="36" borderId="1" xfId="15" applyFont="1" applyFill="1" applyBorder="1" applyAlignment="1">
      <alignment horizontal="left" vertical="center"/>
    </xf>
    <xf numFmtId="0" fontId="60" fillId="0" borderId="1" xfId="15" applyFont="1" applyBorder="1" applyAlignment="1">
      <alignment horizontal="justify" vertical="center" wrapText="1"/>
    </xf>
    <xf numFmtId="0" fontId="60" fillId="0" borderId="1" xfId="15" applyFont="1" applyBorder="1" applyAlignment="1">
      <alignment horizontal="justify" vertical="center"/>
    </xf>
    <xf numFmtId="0" fontId="70" fillId="0" borderId="1" xfId="15" applyFont="1" applyBorder="1" applyAlignment="1">
      <alignment horizontal="justify" vertical="center" wrapText="1"/>
    </xf>
    <xf numFmtId="0" fontId="71" fillId="36" borderId="1" xfId="15" applyFont="1" applyFill="1" applyBorder="1" applyAlignment="1">
      <alignment horizontal="left" vertical="center" wrapText="1"/>
    </xf>
    <xf numFmtId="0" fontId="71" fillId="36" borderId="1" xfId="15" applyFont="1" applyFill="1" applyBorder="1" applyAlignment="1">
      <alignment horizontal="left" vertical="center"/>
    </xf>
    <xf numFmtId="0" fontId="59" fillId="0" borderId="1" xfId="15" applyFont="1" applyBorder="1" applyAlignment="1">
      <alignment horizontal="justify" vertical="center"/>
    </xf>
    <xf numFmtId="0" fontId="61" fillId="0" borderId="1" xfId="15" applyFont="1" applyBorder="1" applyAlignment="1">
      <alignment horizontal="justify" vertical="center" wrapText="1"/>
    </xf>
    <xf numFmtId="0" fontId="55" fillId="0" borderId="71" xfId="15" applyBorder="1" applyAlignment="1">
      <alignment horizontal="center"/>
    </xf>
    <xf numFmtId="0" fontId="55" fillId="0" borderId="15" xfId="15" applyBorder="1" applyAlignment="1">
      <alignment horizontal="center"/>
    </xf>
    <xf numFmtId="0" fontId="55" fillId="0" borderId="84" xfId="15" applyBorder="1" applyAlignment="1">
      <alignment horizontal="center"/>
    </xf>
    <xf numFmtId="0" fontId="67" fillId="0" borderId="29" xfId="15" applyFont="1" applyBorder="1" applyAlignment="1">
      <alignment horizontal="center" vertical="center" wrapText="1"/>
    </xf>
    <xf numFmtId="0" fontId="67" fillId="0" borderId="30" xfId="15" applyFont="1" applyBorder="1" applyAlignment="1">
      <alignment horizontal="center" vertical="center" wrapText="1"/>
    </xf>
    <xf numFmtId="0" fontId="67" fillId="0" borderId="31" xfId="15" applyFont="1" applyBorder="1" applyAlignment="1">
      <alignment horizontal="center" vertical="center" wrapText="1"/>
    </xf>
    <xf numFmtId="0" fontId="67" fillId="0" borderId="6" xfId="15" applyFont="1" applyBorder="1" applyAlignment="1">
      <alignment horizontal="center" vertical="center" wrapText="1"/>
    </xf>
    <xf numFmtId="0" fontId="67" fillId="0" borderId="3" xfId="15" applyFont="1" applyBorder="1" applyAlignment="1">
      <alignment horizontal="center" vertical="center" wrapText="1"/>
    </xf>
    <xf numFmtId="0" fontId="67" fillId="0" borderId="7" xfId="15" applyFont="1" applyBorder="1" applyAlignment="1">
      <alignment horizontal="center" vertical="center" wrapText="1"/>
    </xf>
    <xf numFmtId="0" fontId="68" fillId="0" borderId="2" xfId="15" applyFont="1" applyBorder="1" applyAlignment="1">
      <alignment horizontal="center" vertical="center" wrapText="1"/>
    </xf>
    <xf numFmtId="0" fontId="68" fillId="0" borderId="33" xfId="15" applyFont="1" applyBorder="1" applyAlignment="1">
      <alignment horizontal="center" vertical="center" wrapText="1"/>
    </xf>
    <xf numFmtId="0" fontId="68" fillId="0" borderId="2" xfId="15" applyFont="1" applyFill="1" applyBorder="1" applyAlignment="1">
      <alignment horizontal="center" vertical="center" wrapText="1"/>
    </xf>
    <xf numFmtId="0" fontId="68" fillId="0" borderId="33" xfId="15" applyFont="1" applyFill="1" applyBorder="1" applyAlignment="1">
      <alignment horizontal="center" vertical="center" wrapText="1"/>
    </xf>
    <xf numFmtId="0" fontId="69" fillId="0" borderId="29" xfId="15" applyFont="1" applyBorder="1" applyAlignment="1">
      <alignment horizontal="center" vertical="center" wrapText="1"/>
    </xf>
    <xf numFmtId="0" fontId="69" fillId="0" borderId="30" xfId="15" applyFont="1" applyBorder="1" applyAlignment="1">
      <alignment horizontal="center" vertical="center"/>
    </xf>
    <xf numFmtId="0" fontId="69" fillId="0" borderId="31" xfId="15" applyFont="1" applyBorder="1" applyAlignment="1">
      <alignment horizontal="center" vertical="center"/>
    </xf>
    <xf numFmtId="0" fontId="69" fillId="0" borderId="6" xfId="15" applyFont="1" applyBorder="1" applyAlignment="1">
      <alignment horizontal="center" vertical="center"/>
    </xf>
    <xf numFmtId="0" fontId="69" fillId="0" borderId="3" xfId="15" applyFont="1" applyBorder="1" applyAlignment="1">
      <alignment horizontal="center" vertical="center"/>
    </xf>
    <xf numFmtId="0" fontId="69" fillId="0" borderId="7" xfId="15" applyFont="1" applyBorder="1" applyAlignment="1">
      <alignment horizontal="center" vertical="center"/>
    </xf>
    <xf numFmtId="0" fontId="57" fillId="0" borderId="29" xfId="15" applyFont="1" applyFill="1" applyBorder="1" applyAlignment="1">
      <alignment horizontal="center" vertical="center" wrapText="1"/>
    </xf>
    <xf numFmtId="0" fontId="57" fillId="0" borderId="31" xfId="15" applyFont="1" applyFill="1" applyBorder="1" applyAlignment="1">
      <alignment horizontal="center" vertical="center" wrapText="1"/>
    </xf>
    <xf numFmtId="0" fontId="57" fillId="0" borderId="6" xfId="15" applyFont="1" applyFill="1" applyBorder="1" applyAlignment="1">
      <alignment horizontal="center" vertical="center" wrapText="1"/>
    </xf>
    <xf numFmtId="0" fontId="57" fillId="0" borderId="7" xfId="15" applyFont="1" applyFill="1" applyBorder="1" applyAlignment="1">
      <alignment horizontal="center" vertical="center" wrapText="1"/>
    </xf>
    <xf numFmtId="0" fontId="68" fillId="0" borderId="26" xfId="15" applyFont="1" applyBorder="1" applyAlignment="1">
      <alignment horizontal="center" vertical="center" wrapText="1"/>
    </xf>
    <xf numFmtId="0" fontId="68" fillId="0" borderId="5" xfId="15" applyFont="1" applyBorder="1" applyAlignment="1">
      <alignment horizontal="center" vertical="center" wrapText="1"/>
    </xf>
    <xf numFmtId="0" fontId="68" fillId="0" borderId="45" xfId="15" applyFont="1" applyBorder="1" applyAlignment="1">
      <alignment horizontal="center" vertical="center" wrapText="1"/>
    </xf>
    <xf numFmtId="0" fontId="58" fillId="36" borderId="38" xfId="15" applyFont="1" applyFill="1" applyBorder="1" applyAlignment="1">
      <alignment horizontal="left" wrapText="1"/>
    </xf>
    <xf numFmtId="0" fontId="58" fillId="36" borderId="39" xfId="15" applyFont="1" applyFill="1" applyBorder="1" applyAlignment="1">
      <alignment horizontal="left" wrapText="1"/>
    </xf>
    <xf numFmtId="0" fontId="59" fillId="0" borderId="38" xfId="15" applyFont="1" applyBorder="1" applyAlignment="1">
      <alignment horizontal="left" vertical="center"/>
    </xf>
    <xf numFmtId="0" fontId="59" fillId="0" borderId="39" xfId="15" applyFont="1" applyBorder="1" applyAlignment="1">
      <alignment horizontal="left" vertical="center"/>
    </xf>
    <xf numFmtId="0" fontId="59" fillId="0" borderId="12" xfId="15" applyFont="1" applyBorder="1" applyAlignment="1">
      <alignment horizontal="left" vertical="center"/>
    </xf>
    <xf numFmtId="0" fontId="60" fillId="0" borderId="1" xfId="15" applyFont="1" applyBorder="1" applyAlignment="1">
      <alignment horizontal="left" vertical="center"/>
    </xf>
    <xf numFmtId="0" fontId="11" fillId="23" borderId="3" xfId="0" applyFont="1" applyFill="1" applyBorder="1" applyAlignment="1">
      <alignment horizontal="center" vertical="center" wrapText="1"/>
    </xf>
    <xf numFmtId="0" fontId="11" fillId="23" borderId="7" xfId="0" applyFont="1" applyFill="1" applyBorder="1" applyAlignment="1">
      <alignment horizontal="center" vertical="center" wrapText="1"/>
    </xf>
    <xf numFmtId="0" fontId="25" fillId="6" borderId="36" xfId="0" applyFont="1" applyFill="1" applyBorder="1" applyAlignment="1">
      <alignment horizontal="right" vertical="center" wrapText="1"/>
    </xf>
    <xf numFmtId="0" fontId="13" fillId="9" borderId="29" xfId="0" applyFont="1" applyFill="1" applyBorder="1" applyAlignment="1">
      <alignment horizontal="center" vertical="center" wrapText="1"/>
    </xf>
    <xf numFmtId="0" fontId="13" fillId="9" borderId="13" xfId="0" applyFont="1" applyFill="1" applyBorder="1" applyAlignment="1">
      <alignment horizontal="center" vertical="center" wrapText="1"/>
    </xf>
    <xf numFmtId="0" fontId="13" fillId="9" borderId="42" xfId="0" applyFont="1" applyFill="1" applyBorder="1" applyAlignment="1">
      <alignment horizontal="center" vertical="center" wrapText="1"/>
    </xf>
    <xf numFmtId="0" fontId="21" fillId="10" borderId="43" xfId="0" applyFont="1" applyFill="1" applyBorder="1" applyAlignment="1">
      <alignment horizontal="center" vertical="center" wrapText="1"/>
    </xf>
    <xf numFmtId="0" fontId="21" fillId="10" borderId="30" xfId="0" applyFont="1" applyFill="1" applyBorder="1" applyAlignment="1">
      <alignment horizontal="center" vertical="center" wrapText="1"/>
    </xf>
    <xf numFmtId="0" fontId="21" fillId="10" borderId="10" xfId="0" applyFont="1" applyFill="1" applyBorder="1" applyAlignment="1">
      <alignment horizontal="center" vertical="center" wrapText="1"/>
    </xf>
    <xf numFmtId="0" fontId="21" fillId="10" borderId="0" xfId="0" applyFont="1" applyFill="1" applyAlignment="1">
      <alignment horizontal="center" vertical="center" wrapText="1"/>
    </xf>
    <xf numFmtId="0" fontId="32" fillId="0" borderId="37" xfId="0" applyFont="1" applyBorder="1" applyAlignment="1">
      <alignment horizontal="left" vertical="center" wrapText="1"/>
    </xf>
    <xf numFmtId="0" fontId="33" fillId="8" borderId="16"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34" fillId="8" borderId="1" xfId="0" applyFont="1" applyFill="1" applyBorder="1" applyAlignment="1">
      <alignment horizontal="center" vertical="center"/>
    </xf>
    <xf numFmtId="0" fontId="34" fillId="8" borderId="20" xfId="0" applyFont="1" applyFill="1" applyBorder="1" applyAlignment="1">
      <alignment horizontal="center" vertical="center"/>
    </xf>
    <xf numFmtId="0" fontId="17" fillId="21" borderId="35" xfId="0" applyFont="1" applyFill="1" applyBorder="1" applyAlignment="1">
      <alignment horizontal="center" vertical="top" wrapText="1"/>
    </xf>
    <xf numFmtId="0" fontId="17" fillId="21" borderId="39" xfId="0" applyFont="1" applyFill="1" applyBorder="1" applyAlignment="1">
      <alignment horizontal="center" vertical="top" wrapText="1"/>
    </xf>
    <xf numFmtId="0" fontId="17" fillId="21" borderId="12" xfId="0" applyFont="1" applyFill="1" applyBorder="1" applyAlignment="1">
      <alignment horizontal="center" vertical="top" wrapText="1"/>
    </xf>
    <xf numFmtId="0" fontId="34" fillId="8" borderId="17" xfId="0" applyFont="1" applyFill="1" applyBorder="1" applyAlignment="1">
      <alignment horizontal="center" vertical="center"/>
    </xf>
    <xf numFmtId="0" fontId="34" fillId="8" borderId="18" xfId="0" applyFont="1" applyFill="1" applyBorder="1" applyAlignment="1">
      <alignment horizontal="center" vertical="center"/>
    </xf>
    <xf numFmtId="0" fontId="34" fillId="8" borderId="17"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wrapText="1"/>
    </xf>
    <xf numFmtId="0" fontId="15" fillId="6" borderId="1"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34" fillId="21" borderId="8" xfId="0" applyFont="1" applyFill="1" applyBorder="1" applyAlignment="1">
      <alignment horizontal="center" vertical="center" textRotation="90" wrapText="1"/>
    </xf>
    <xf numFmtId="0" fontId="34" fillId="21" borderId="9" xfId="0" applyFont="1" applyFill="1" applyBorder="1" applyAlignment="1">
      <alignment horizontal="center" vertical="center" textRotation="90" wrapText="1"/>
    </xf>
    <xf numFmtId="0" fontId="34" fillId="21" borderId="5" xfId="0" applyFont="1" applyFill="1" applyBorder="1" applyAlignment="1">
      <alignment horizontal="center" vertical="center" textRotation="90" wrapText="1"/>
    </xf>
    <xf numFmtId="0" fontId="34" fillId="8" borderId="8" xfId="0" applyFont="1" applyFill="1" applyBorder="1" applyAlignment="1">
      <alignment horizontal="center" vertical="center" textRotation="90" wrapText="1"/>
    </xf>
    <xf numFmtId="0" fontId="34" fillId="8" borderId="5" xfId="0" applyFont="1" applyFill="1" applyBorder="1" applyAlignment="1">
      <alignment horizontal="center" vertical="center" textRotation="90" wrapText="1"/>
    </xf>
    <xf numFmtId="0" fontId="34" fillId="8" borderId="44" xfId="0" applyFont="1" applyFill="1" applyBorder="1" applyAlignment="1">
      <alignment horizontal="center" vertical="center" textRotation="90" wrapText="1"/>
    </xf>
    <xf numFmtId="0" fontId="34" fillId="8" borderId="45" xfId="0" applyFont="1" applyFill="1" applyBorder="1" applyAlignment="1">
      <alignment horizontal="center" vertical="center" textRotation="90" wrapText="1"/>
    </xf>
    <xf numFmtId="0" fontId="14" fillId="6" borderId="0" xfId="0" applyFont="1" applyFill="1" applyAlignment="1">
      <alignment horizontal="center" vertical="center"/>
    </xf>
    <xf numFmtId="0" fontId="14" fillId="0" borderId="4" xfId="0" applyFont="1" applyBorder="1" applyAlignment="1">
      <alignment horizontal="center" vertical="top" wrapText="1"/>
    </xf>
    <xf numFmtId="0" fontId="14" fillId="0" borderId="22" xfId="0" applyFont="1" applyBorder="1" applyAlignment="1">
      <alignment horizontal="center" vertical="top" wrapText="1"/>
    </xf>
    <xf numFmtId="0" fontId="16" fillId="21" borderId="35" xfId="0" applyFont="1" applyFill="1" applyBorder="1" applyAlignment="1">
      <alignment horizontal="center" vertical="top" wrapText="1"/>
    </xf>
    <xf numFmtId="0" fontId="16" fillId="21" borderId="39" xfId="0" applyFont="1" applyFill="1" applyBorder="1" applyAlignment="1">
      <alignment horizontal="center" vertical="top" wrapText="1"/>
    </xf>
  </cellXfs>
  <cellStyles count="16">
    <cellStyle name="Énfasis1 2" xfId="10" xr:uid="{00000000-0005-0000-0000-000000000000}"/>
    <cellStyle name="Énfasis2 2" xfId="11" xr:uid="{00000000-0005-0000-0000-000001000000}"/>
    <cellStyle name="Hipervínculo" xfId="4" builtinId="8"/>
    <cellStyle name="Hipervínculo 2" xfId="5" xr:uid="{00000000-0005-0000-0000-000003000000}"/>
    <cellStyle name="Incorrecto 2" xfId="12" xr:uid="{00000000-0005-0000-0000-000004000000}"/>
    <cellStyle name="Moneda 2" xfId="6" xr:uid="{00000000-0005-0000-0000-000005000000}"/>
    <cellStyle name="Moneda 3" xfId="7" xr:uid="{00000000-0005-0000-0000-000006000000}"/>
    <cellStyle name="Normal" xfId="0" builtinId="0"/>
    <cellStyle name="Normal 2" xfId="8" xr:uid="{00000000-0005-0000-0000-000008000000}"/>
    <cellStyle name="Normal 2 2" xfId="3" xr:uid="{00000000-0005-0000-0000-000009000000}"/>
    <cellStyle name="Normal 3" xfId="2" xr:uid="{00000000-0005-0000-0000-00000A000000}"/>
    <cellStyle name="Normal 4" xfId="13" xr:uid="{00000000-0005-0000-0000-00000B000000}"/>
    <cellStyle name="Normal 5" xfId="15" xr:uid="{00000000-0005-0000-0000-00000C000000}"/>
    <cellStyle name="Normal 6" xfId="14" xr:uid="{00000000-0005-0000-0000-00000D000000}"/>
    <cellStyle name="Normal 7" xfId="9" xr:uid="{00000000-0005-0000-0000-00000E000000}"/>
    <cellStyle name="Porcentaje" xfId="1" builtinId="5"/>
  </cellStyles>
  <dxfs count="31">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color auto="1"/>
        <name val="Century Gothic"/>
        <scheme val="none"/>
      </font>
      <fill>
        <patternFill patternType="none">
          <fgColor indexed="64"/>
          <bgColor auto="1"/>
        </patternFill>
      </fill>
      <border diagonalUp="0" diagonalDown="0">
        <left/>
        <right style="thin">
          <color auto="1"/>
        </right>
        <top style="thin">
          <color auto="1"/>
        </top>
        <bottom style="thin">
          <color auto="1"/>
        </bottom>
        <vertical style="thin">
          <color auto="1"/>
        </vertical>
        <horizontal style="thin">
          <color auto="1"/>
        </horizontal>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color auto="1"/>
        <name val="Century Gothic"/>
        <scheme val="none"/>
      </font>
      <fill>
        <patternFill patternType="none">
          <fgColor indexed="64"/>
          <bgColor auto="1"/>
        </patternFill>
      </fill>
      <alignment horizontal="center" vertical="bottom" textRotation="0" wrapText="0" indent="0" justifyLastLine="0" shrinkToFit="0" readingOrder="0"/>
    </dxf>
    <dxf>
      <border outline="0">
        <bottom style="thin">
          <color auto="1"/>
        </bottom>
      </border>
    </dxf>
    <dxf>
      <font>
        <strike val="0"/>
        <outline val="0"/>
        <shadow val="0"/>
        <u val="none"/>
        <vertAlign val="baseline"/>
        <sz val="11"/>
        <color theme="1"/>
        <name val="Century Gothic"/>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rgb="FFFFC000"/>
        </patternFill>
      </fill>
    </dxf>
    <dxf>
      <fill>
        <patternFill>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PAA OCI  '!A1"/><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hyperlink" Target="#'CONOCIMIENTO ENT'!A1"/><Relationship Id="rId4" Type="http://schemas.openxmlformats.org/officeDocument/2006/relationships/hyperlink" Target="#GLOSARIO!_ftn1"/></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3" Type="http://schemas.openxmlformats.org/officeDocument/2006/relationships/hyperlink" Target="#'MENU CAJA DE HERRAMIENTAS'!A1"/><Relationship Id="rId2" Type="http://schemas.openxmlformats.org/officeDocument/2006/relationships/image" Target="../media/image4.png"/><Relationship Id="rId1" Type="http://schemas.openxmlformats.org/officeDocument/2006/relationships/hyperlink" Target="#'MIPPA 1'!A1"/><Relationship Id="rId4" Type="http://schemas.openxmlformats.org/officeDocument/2006/relationships/image" Target="../media/image3.gif"/></Relationships>
</file>

<file path=xl/drawings/_rels/drawing4.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CONOCIMIENTO ENT'!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MIPPA 1.1'!A1"/><Relationship Id="rId1" Type="http://schemas.openxmlformats.org/officeDocument/2006/relationships/image" Target="../media/image6.gif"/></Relationships>
</file>

<file path=xl/drawings/_rels/drawing6.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PRIORIZACI&#211;N (2)'!A1"/></Relationships>
</file>

<file path=xl/drawings/_rels/drawing7.xml.rels><?xml version="1.0" encoding="UTF-8" standalone="yes"?>
<Relationships xmlns="http://schemas.openxmlformats.org/package/2006/relationships"><Relationship Id="rId1" Type="http://schemas.openxmlformats.org/officeDocument/2006/relationships/image" Target="../media/image6.gif"/></Relationships>
</file>

<file path=xl/drawings/_rels/drawing8.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hyperlink" Target="#'MENU CAJA DE HERRAMIENTAS'!A1"/><Relationship Id="rId1" Type="http://schemas.openxmlformats.org/officeDocument/2006/relationships/image" Target="../media/image3.gif"/></Relationships>
</file>

<file path=xl/drawings/_rels/drawing9.xml.rels><?xml version="1.0" encoding="UTF-8" standalone="yes"?>
<Relationships xmlns="http://schemas.openxmlformats.org/package/2006/relationships"><Relationship Id="rId3" Type="http://schemas.openxmlformats.org/officeDocument/2006/relationships/hyperlink" Target="#'MIPPA 2'!A1"/><Relationship Id="rId2" Type="http://schemas.openxmlformats.org/officeDocument/2006/relationships/hyperlink" Target="#'MENU CAJA DE HERRAMIENTAS'!A1"/><Relationship Id="rId1" Type="http://schemas.openxmlformats.org/officeDocument/2006/relationships/image" Target="../media/image3.gif"/><Relationship Id="rId5" Type="http://schemas.openxmlformats.org/officeDocument/2006/relationships/image" Target="../media/image7.jpe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5.gif"/><Relationship Id="rId1" Type="http://schemas.openxmlformats.org/officeDocument/2006/relationships/hyperlink" Target="#'1. Horas requeridas PAAI'!A1"/></Relationships>
</file>

<file path=xl/drawings/_rels/drawing12.xml.rels><?xml version="1.0" encoding="UTF-8" standalone="yes"?>
<Relationships xmlns="http://schemas.openxmlformats.org/package/2006/relationships"><Relationship Id="rId3" Type="http://schemas.openxmlformats.org/officeDocument/2006/relationships/hyperlink" Target="#'MIPPA 1.1'!A1"/><Relationship Id="rId2" Type="http://schemas.openxmlformats.org/officeDocument/2006/relationships/image" Target="../media/image3.gif"/><Relationship Id="rId1" Type="http://schemas.openxmlformats.org/officeDocument/2006/relationships/hyperlink" Target="#'MENU CAJA DE HERRAMIENTAS'!A1"/><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171452</xdr:colOff>
      <xdr:row>8</xdr:row>
      <xdr:rowOff>57151</xdr:rowOff>
    </xdr:from>
    <xdr:to>
      <xdr:col>2</xdr:col>
      <xdr:colOff>657226</xdr:colOff>
      <xdr:row>10</xdr:row>
      <xdr:rowOff>123825</xdr:rowOff>
    </xdr:to>
    <xdr:pic>
      <xdr:nvPicPr>
        <xdr:cNvPr id="3" name="2 Imagen" descr="Resultado de imagen para flecha redond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2" y="42862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180977</xdr:colOff>
      <xdr:row>11</xdr:row>
      <xdr:rowOff>76200</xdr:rowOff>
    </xdr:from>
    <xdr:ext cx="485774" cy="485774"/>
    <xdr:pic>
      <xdr:nvPicPr>
        <xdr:cNvPr id="4" name="3 Imagen" descr="Resultado de imagen para flecha redonda">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4977" y="6572250"/>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171452</xdr:colOff>
      <xdr:row>14</xdr:row>
      <xdr:rowOff>57151</xdr:rowOff>
    </xdr:from>
    <xdr:ext cx="485774" cy="485774"/>
    <xdr:pic>
      <xdr:nvPicPr>
        <xdr:cNvPr id="6" name="5 Imagen" descr="Resultado de imagen para flecha redonda">
          <a:hlinkClick xmlns:r="http://schemas.openxmlformats.org/officeDocument/2006/relationships" r:id="rId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5452" y="4095751"/>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152400</xdr:colOff>
      <xdr:row>6</xdr:row>
      <xdr:rowOff>57150</xdr:rowOff>
    </xdr:from>
    <xdr:to>
      <xdr:col>2</xdr:col>
      <xdr:colOff>638174</xdr:colOff>
      <xdr:row>6</xdr:row>
      <xdr:rowOff>542924</xdr:rowOff>
    </xdr:to>
    <xdr:pic>
      <xdr:nvPicPr>
        <xdr:cNvPr id="7" name="6 Imagen" descr="Resultado de imagen para flecha redonda">
          <a:hlinkClick xmlns:r="http://schemas.openxmlformats.org/officeDocument/2006/relationships" r:id="rId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6400" y="536257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142875</xdr:colOff>
      <xdr:row>7</xdr:row>
      <xdr:rowOff>38100</xdr:rowOff>
    </xdr:from>
    <xdr:to>
      <xdr:col>2</xdr:col>
      <xdr:colOff>628649</xdr:colOff>
      <xdr:row>7</xdr:row>
      <xdr:rowOff>523874</xdr:rowOff>
    </xdr:to>
    <xdr:pic>
      <xdr:nvPicPr>
        <xdr:cNvPr id="8" name="7 Imagen" descr="Resultado de imagen para flecha redonda">
          <a:hlinkClick xmlns:r="http://schemas.openxmlformats.org/officeDocument/2006/relationships" r:id="rId5"/>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6875" y="5915025"/>
          <a:ext cx="485774"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6324600</xdr:colOff>
      <xdr:row>0</xdr:row>
      <xdr:rowOff>38101</xdr:rowOff>
    </xdr:from>
    <xdr:to>
      <xdr:col>1</xdr:col>
      <xdr:colOff>6848474</xdr:colOff>
      <xdr:row>0</xdr:row>
      <xdr:rowOff>561975</xdr:rowOff>
    </xdr:to>
    <xdr:pic>
      <xdr:nvPicPr>
        <xdr:cNvPr id="3" name="2 Imagen" descr="Resultado de imagen para gif home">
          <a:extLst>
            <a:ext uri="{FF2B5EF4-FFF2-40B4-BE49-F238E27FC236}">
              <a16:creationId xmlns:a16="http://schemas.microsoft.com/office/drawing/2014/main" id="{00000000-0008-0000-01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10675" y="38101"/>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42</xdr:row>
      <xdr:rowOff>28575</xdr:rowOff>
    </xdr:from>
    <xdr:to>
      <xdr:col>0</xdr:col>
      <xdr:colOff>1533525</xdr:colOff>
      <xdr:row>45</xdr:row>
      <xdr:rowOff>38099</xdr:rowOff>
    </xdr:to>
    <xdr:pic>
      <xdr:nvPicPr>
        <xdr:cNvPr id="3" name="2 Imagen">
          <a:hlinkClick xmlns:r="http://schemas.openxmlformats.org/officeDocument/2006/relationships" r:id="rId1"/>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a:srcRect b="49500"/>
        <a:stretch/>
      </xdr:blipFill>
      <xdr:spPr bwMode="auto">
        <a:xfrm>
          <a:off x="85725" y="18773775"/>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5</xdr:col>
      <xdr:colOff>2476500</xdr:colOff>
      <xdr:row>0</xdr:row>
      <xdr:rowOff>114300</xdr:rowOff>
    </xdr:from>
    <xdr:to>
      <xdr:col>5</xdr:col>
      <xdr:colOff>3000374</xdr:colOff>
      <xdr:row>0</xdr:row>
      <xdr:rowOff>638174</xdr:rowOff>
    </xdr:to>
    <xdr:pic>
      <xdr:nvPicPr>
        <xdr:cNvPr id="4" name="3 Imagen" descr="Resultado de imagen para gif home">
          <a:hlinkClick xmlns:r="http://schemas.openxmlformats.org/officeDocument/2006/relationships" r:id="rId3"/>
          <a:extLst>
            <a:ext uri="{FF2B5EF4-FFF2-40B4-BE49-F238E27FC236}">
              <a16:creationId xmlns:a16="http://schemas.microsoft.com/office/drawing/2014/main" id="{00000000-0008-0000-0200-000004000000}"/>
            </a:ext>
          </a:extLst>
        </xdr:cNvPr>
        <xdr:cNvPicPr>
          <a:picLocks noChangeAspect="1" noChangeArrowheads="1" noCrop="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3" name="2 Imagen" descr="Resultado de imagen para gif flecha volver">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19</xdr:col>
      <xdr:colOff>361950</xdr:colOff>
      <xdr:row>1</xdr:row>
      <xdr:rowOff>47625</xdr:rowOff>
    </xdr:from>
    <xdr:ext cx="685800" cy="714375"/>
    <xdr:pic>
      <xdr:nvPicPr>
        <xdr:cNvPr id="2" name="image1.gif">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6383000" y="238125"/>
          <a:ext cx="685800" cy="714375"/>
        </a:xfrm>
        <a:prstGeom prst="rect">
          <a:avLst/>
        </a:prstGeom>
        <a:noFill/>
      </xdr:spPr>
    </xdr:pic>
    <xdr:clientData fLocksWithSheet="0"/>
  </xdr:oneCellAnchor>
  <xdr:twoCellAnchor editAs="oneCell">
    <xdr:from>
      <xdr:col>1</xdr:col>
      <xdr:colOff>57150</xdr:colOff>
      <xdr:row>40</xdr:row>
      <xdr:rowOff>85725</xdr:rowOff>
    </xdr:from>
    <xdr:to>
      <xdr:col>1</xdr:col>
      <xdr:colOff>2085975</xdr:colOff>
      <xdr:row>43</xdr:row>
      <xdr:rowOff>192911</xdr:rowOff>
    </xdr:to>
    <xdr:pic>
      <xdr:nvPicPr>
        <xdr:cNvPr id="3" name="2 Imagen">
          <a:hlinkClick xmlns:r="http://schemas.openxmlformats.org/officeDocument/2006/relationships" r:id="rId2"/>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3"/>
        <a:srcRect b="49500"/>
        <a:stretch/>
      </xdr:blipFill>
      <xdr:spPr bwMode="auto">
        <a:xfrm>
          <a:off x="361950" y="33508950"/>
          <a:ext cx="2028825" cy="67627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23</xdr:col>
      <xdr:colOff>295275</xdr:colOff>
      <xdr:row>1</xdr:row>
      <xdr:rowOff>9525</xdr:rowOff>
    </xdr:from>
    <xdr:to>
      <xdr:col>24</xdr:col>
      <xdr:colOff>219075</xdr:colOff>
      <xdr:row>4</xdr:row>
      <xdr:rowOff>123825</xdr:rowOff>
    </xdr:to>
    <xdr:pic>
      <xdr:nvPicPr>
        <xdr:cNvPr id="2" name="Imagen 1" descr="Resultado de imagen para Logo bogot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0800" y="209550"/>
          <a:ext cx="6858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27</xdr:col>
      <xdr:colOff>201706</xdr:colOff>
      <xdr:row>1</xdr:row>
      <xdr:rowOff>44824</xdr:rowOff>
    </xdr:from>
    <xdr:ext cx="685800" cy="714375"/>
    <xdr:pic>
      <xdr:nvPicPr>
        <xdr:cNvPr id="3" name="image1.gif">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xfrm>
          <a:off x="16975231" y="244849"/>
          <a:ext cx="685800" cy="71437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6457</xdr:colOff>
      <xdr:row>0</xdr:row>
      <xdr:rowOff>142874</xdr:rowOff>
    </xdr:to>
    <xdr:pic>
      <xdr:nvPicPr>
        <xdr:cNvPr id="2" name="1 Imagen" descr="Resultado de imagen para gif home">
          <a:extLst>
            <a:ext uri="{FF2B5EF4-FFF2-40B4-BE49-F238E27FC236}">
              <a16:creationId xmlns:a16="http://schemas.microsoft.com/office/drawing/2014/main" id="{00000000-0008-0000-0A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934700" y="114300"/>
          <a:ext cx="1" cy="95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693571</xdr:colOff>
      <xdr:row>0</xdr:row>
      <xdr:rowOff>201408</xdr:rowOff>
    </xdr:from>
    <xdr:to>
      <xdr:col>7</xdr:col>
      <xdr:colOff>1107977</xdr:colOff>
      <xdr:row>0</xdr:row>
      <xdr:rowOff>655821</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id="{00000000-0008-0000-0A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53063" y="201408"/>
          <a:ext cx="414406" cy="4544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201801</xdr:colOff>
      <xdr:row>0</xdr:row>
      <xdr:rowOff>48432</xdr:rowOff>
    </xdr:from>
    <xdr:to>
      <xdr:col>0</xdr:col>
      <xdr:colOff>1291524</xdr:colOff>
      <xdr:row>0</xdr:row>
      <xdr:rowOff>1103005</xdr:rowOff>
    </xdr:to>
    <xdr:pic>
      <xdr:nvPicPr>
        <xdr:cNvPr id="4" name="Imagen 3">
          <a:extLst>
            <a:ext uri="{FF2B5EF4-FFF2-40B4-BE49-F238E27FC236}">
              <a16:creationId xmlns:a16="http://schemas.microsoft.com/office/drawing/2014/main" id="{9C587565-2466-4C65-BA83-CDD5BD324A9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1801" y="48432"/>
          <a:ext cx="1089723" cy="1054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2476500</xdr:colOff>
      <xdr:row>0</xdr:row>
      <xdr:rowOff>114300</xdr:rowOff>
    </xdr:from>
    <xdr:to>
      <xdr:col>6</xdr:col>
      <xdr:colOff>2721</xdr:colOff>
      <xdr:row>0</xdr:row>
      <xdr:rowOff>209549</xdr:rowOff>
    </xdr:to>
    <xdr:pic>
      <xdr:nvPicPr>
        <xdr:cNvPr id="2" name="1 Imagen" descr="Resultado de imagen para gif home">
          <a:extLst>
            <a:ext uri="{FF2B5EF4-FFF2-40B4-BE49-F238E27FC236}">
              <a16:creationId xmlns:a16="http://schemas.microsoft.com/office/drawing/2014/main" id="{00000000-0008-0000-0800-000002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277725" y="11430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190500</xdr:colOff>
      <xdr:row>0</xdr:row>
      <xdr:rowOff>209550</xdr:rowOff>
    </xdr:from>
    <xdr:to>
      <xdr:col>7</xdr:col>
      <xdr:colOff>714374</xdr:colOff>
      <xdr:row>0</xdr:row>
      <xdr:rowOff>733424</xdr:rowOff>
    </xdr:to>
    <xdr:pic>
      <xdr:nvPicPr>
        <xdr:cNvPr id="3" name="2 Imagen" descr="Resultado de imagen para gif home">
          <a:hlinkClick xmlns:r="http://schemas.openxmlformats.org/officeDocument/2006/relationships" r:id="rId2"/>
          <a:extLst>
            <a:ext uri="{FF2B5EF4-FFF2-40B4-BE49-F238E27FC236}">
              <a16:creationId xmlns:a16="http://schemas.microsoft.com/office/drawing/2014/main" id="{00000000-0008-0000-0800-000003000000}"/>
            </a:ext>
          </a:extLst>
        </xdr:cNvPr>
        <xdr:cNvPicPr>
          <a:picLocks noChangeAspect="1" noChangeArrowheads="1" noCrop="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77700" y="209550"/>
          <a:ext cx="523874" cy="523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xdr:row>
      <xdr:rowOff>0</xdr:rowOff>
    </xdr:from>
    <xdr:to>
      <xdr:col>0</xdr:col>
      <xdr:colOff>1447800</xdr:colOff>
      <xdr:row>68</xdr:row>
      <xdr:rowOff>172812</xdr:rowOff>
    </xdr:to>
    <xdr:pic>
      <xdr:nvPicPr>
        <xdr:cNvPr id="4" name="3 Imagen">
          <a:hlinkClick xmlns:r="http://schemas.openxmlformats.org/officeDocument/2006/relationships" r:id="rId3"/>
          <a:extLst>
            <a:ext uri="{FF2B5EF4-FFF2-40B4-BE49-F238E27FC236}">
              <a16:creationId xmlns:a16="http://schemas.microsoft.com/office/drawing/2014/main" id="{00000000-0008-0000-0800-000004000000}"/>
            </a:ext>
          </a:extLst>
        </xdr:cNvPr>
        <xdr:cNvPicPr/>
      </xdr:nvPicPr>
      <xdr:blipFill rotWithShape="1">
        <a:blip xmlns:r="http://schemas.openxmlformats.org/officeDocument/2006/relationships" r:embed="rId4"/>
        <a:srcRect b="49500"/>
        <a:stretch/>
      </xdr:blipFill>
      <xdr:spPr bwMode="auto">
        <a:xfrm>
          <a:off x="0" y="59626500"/>
          <a:ext cx="1447800" cy="619125"/>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0</xdr:col>
      <xdr:colOff>163286</xdr:colOff>
      <xdr:row>0</xdr:row>
      <xdr:rowOff>68036</xdr:rowOff>
    </xdr:from>
    <xdr:to>
      <xdr:col>0</xdr:col>
      <xdr:colOff>1537607</xdr:colOff>
      <xdr:row>0</xdr:row>
      <xdr:rowOff>1398027</xdr:rowOff>
    </xdr:to>
    <xdr:pic>
      <xdr:nvPicPr>
        <xdr:cNvPr id="5" name="Imagen 4">
          <a:extLst>
            <a:ext uri="{FF2B5EF4-FFF2-40B4-BE49-F238E27FC236}">
              <a16:creationId xmlns:a16="http://schemas.microsoft.com/office/drawing/2014/main" id="{E6D82E0C-F5B0-499A-9D96-29F3B84AA8C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3286" y="68036"/>
          <a:ext cx="1374321" cy="1329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222250</xdr:colOff>
      <xdr:row>1</xdr:row>
      <xdr:rowOff>63500</xdr:rowOff>
    </xdr:from>
    <xdr:ext cx="1594305" cy="1542879"/>
    <xdr:pic>
      <xdr:nvPicPr>
        <xdr:cNvPr id="2" name="Imagen 1">
          <a:extLst>
            <a:ext uri="{FF2B5EF4-FFF2-40B4-BE49-F238E27FC236}">
              <a16:creationId xmlns:a16="http://schemas.microsoft.com/office/drawing/2014/main" id="{A86566D7-1ADF-494E-BD0C-70505F385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254000"/>
          <a:ext cx="1594305" cy="154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200025</xdr:colOff>
      <xdr:row>1</xdr:row>
      <xdr:rowOff>16935</xdr:rowOff>
    </xdr:from>
    <xdr:to>
      <xdr:col>1</xdr:col>
      <xdr:colOff>485774</xdr:colOff>
      <xdr:row>2</xdr:row>
      <xdr:rowOff>66675</xdr:rowOff>
    </xdr:to>
    <xdr:pic>
      <xdr:nvPicPr>
        <xdr:cNvPr id="2" name="1 Imagen" descr="Resultado de imagen para gif flecha volver">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7435"/>
          <a:ext cx="1047749" cy="240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18</xdr:col>
      <xdr:colOff>635000</xdr:colOff>
      <xdr:row>1</xdr:row>
      <xdr:rowOff>170962</xdr:rowOff>
    </xdr:from>
    <xdr:to>
      <xdr:col>20</xdr:col>
      <xdr:colOff>293077</xdr:colOff>
      <xdr:row>2</xdr:row>
      <xdr:rowOff>830384</xdr:rowOff>
    </xdr:to>
    <xdr:pic>
      <xdr:nvPicPr>
        <xdr:cNvPr id="2" name="1 Imagen" descr="Resultado de imagen para gif home">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noChangeArrowheads="1" noCrop="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140769" y="757116"/>
          <a:ext cx="1245577" cy="1245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512883</xdr:colOff>
      <xdr:row>56</xdr:row>
      <xdr:rowOff>146537</xdr:rowOff>
    </xdr:from>
    <xdr:to>
      <xdr:col>20</xdr:col>
      <xdr:colOff>610577</xdr:colOff>
      <xdr:row>56</xdr:row>
      <xdr:rowOff>1563077</xdr:rowOff>
    </xdr:to>
    <xdr:pic>
      <xdr:nvPicPr>
        <xdr:cNvPr id="3" name="2 Imagen">
          <a:hlinkClick xmlns:r="http://schemas.openxmlformats.org/officeDocument/2006/relationships" r:id="rId3"/>
          <a:extLst>
            <a:ext uri="{FF2B5EF4-FFF2-40B4-BE49-F238E27FC236}">
              <a16:creationId xmlns:a16="http://schemas.microsoft.com/office/drawing/2014/main" id="{00000000-0008-0000-0B00-000003000000}"/>
            </a:ext>
          </a:extLst>
        </xdr:cNvPr>
        <xdr:cNvPicPr/>
      </xdr:nvPicPr>
      <xdr:blipFill rotWithShape="1">
        <a:blip xmlns:r="http://schemas.openxmlformats.org/officeDocument/2006/relationships" r:embed="rId4"/>
        <a:srcRect b="49500"/>
        <a:stretch/>
      </xdr:blipFill>
      <xdr:spPr bwMode="auto">
        <a:xfrm>
          <a:off x="30357883" y="56466152"/>
          <a:ext cx="3345963" cy="1416540"/>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de%20Trabajo/Carpetas%20Electr&#243;nicas%20RBIA/Auditor&#237;a%20con%20Base%20en%20Riesgo%20AF%202013/D%20-%20Borrador%20Informe%20Auditor&#237;a%20Actual/RBIA%20Audit%20Opinion%20Matrix%20Auto.FINAL.6.1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kruiz/Downloads/Hoja%20Recursos%20PA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cores"/>
      <sheetName val="Lookup"/>
      <sheetName val="REFERENCIAS"/>
    </sheetNames>
    <sheetDataSet>
      <sheetData sheetId="0"/>
      <sheetData sheetId="1">
        <row r="2">
          <cell r="B2" t="str">
            <v>L</v>
          </cell>
        </row>
        <row r="3">
          <cell r="B3" t="str">
            <v>M</v>
          </cell>
        </row>
        <row r="4">
          <cell r="B4" t="str">
            <v>H</v>
          </cell>
        </row>
        <row r="5">
          <cell r="B5" t="str">
            <v>N/A</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os calculo recursos"/>
      <sheetName val="1. Horas requeridas PAAI"/>
      <sheetName val="2. Días -horas hábiles x vig"/>
      <sheetName val="3 Horas disponibles E. Auditor"/>
      <sheetName val="4. Resultado"/>
    </sheetNames>
    <sheetDataSet>
      <sheetData sheetId="0"/>
      <sheetData sheetId="1">
        <row r="25">
          <cell r="J25">
            <v>2708</v>
          </cell>
        </row>
      </sheetData>
      <sheetData sheetId="2">
        <row r="21">
          <cell r="D21">
            <v>246</v>
          </cell>
        </row>
      </sheetData>
      <sheetData sheetId="3">
        <row r="11">
          <cell r="O11">
            <v>2670.6</v>
          </cell>
        </row>
      </sheetData>
      <sheetData sheetId="4"/>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VR" refreshedDate="45265.71725011574" createdVersion="6" refreshedVersion="6" minRefreshableVersion="3" recordCount="51" xr:uid="{00000000-000A-0000-FFFF-FFFF00000000}">
  <cacheSource type="worksheet">
    <worksheetSource name="Tabla1"/>
  </cacheSource>
  <cacheFields count="9">
    <cacheField name="No" numFmtId="0">
      <sharedItems containsString="0" containsBlank="1" containsNumber="1" containsInteger="1" minValue="1" maxValue="50"/>
    </cacheField>
    <cacheField name="TIPO DE TRABAJO DE AUDITORÍA " numFmtId="0">
      <sharedItems containsBlank="1" count="6">
        <s v="Informe de Ley"/>
        <s v="Informe de Seguimiento"/>
        <s v="Capacitaciones"/>
        <s v="Consultoría Procesos"/>
        <s v="Informe de Auditoria"/>
        <m/>
      </sharedItems>
    </cacheField>
    <cacheField name="Descripción" numFmtId="0">
      <sharedItems containsBlank="1"/>
    </cacheField>
    <cacheField name="Planeación Auditoria/Solicitud de Información" numFmtId="0">
      <sharedItems containsString="0" containsBlank="1" containsNumber="1" containsInteger="1" minValue="0" maxValue="48"/>
    </cacheField>
    <cacheField name="Ejecución  Auditoria/Análisis de información" numFmtId="0">
      <sharedItems containsString="0" containsBlank="1" containsNumber="1" containsInteger="1" minValue="0" maxValue="240"/>
    </cacheField>
    <cacheField name="Informe de Auditoria /Seguimiento" numFmtId="0">
      <sharedItems containsBlank="1" containsMixedTypes="1" containsNumber="1" minValue="0" maxValue="80"/>
    </cacheField>
    <cacheField name="Total horas por trabajo de auditoría" numFmtId="0">
      <sharedItems containsSemiMixedTypes="0" containsString="0" containsNumber="1" minValue="4" maxValue="1572.5" count="28">
        <n v="104"/>
        <n v="132"/>
        <n v="52"/>
        <n v="204"/>
        <n v="140"/>
        <n v="144"/>
        <n v="108"/>
        <n v="4"/>
        <n v="8"/>
        <n v="8.5"/>
        <n v="16"/>
        <n v="168"/>
        <n v="20"/>
        <n v="124"/>
        <n v="26"/>
        <n v="160"/>
        <n v="46"/>
        <n v="344"/>
        <n v="224"/>
        <n v="56"/>
        <n v="6"/>
        <n v="5"/>
        <n v="21"/>
        <n v="40"/>
        <n v="72"/>
        <n v="30"/>
        <n v="76"/>
        <n v="1572.5"/>
      </sharedItems>
    </cacheField>
    <cacheField name="# Informes x año" numFmtId="0">
      <sharedItems containsSemiMixedTypes="0" containsString="0" containsNumber="1" containsInteger="1" minValue="1" maxValue="62"/>
    </cacheField>
    <cacheField name="Horas x trabajo de auditoría" numFmtId="0">
      <sharedItems containsSemiMixedTypes="0" containsString="0" containsNumber="1" containsInteger="1" minValue="4" maxValue="985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VR" refreshedDate="45639.579175810184" createdVersion="6" refreshedVersion="6" minRefreshableVersion="3" recordCount="40" xr:uid="{00000000-000A-0000-FFFF-FFFF01000000}">
  <cacheSource type="worksheet">
    <worksheetSource ref="B12:I52" sheet="1. Horas requeridas PAAI"/>
  </cacheSource>
  <cacheFields count="8">
    <cacheField name="TIPO DE TRABAJO DE AUDITORÍA " numFmtId="0">
      <sharedItems count="5">
        <s v="Informe de Ley"/>
        <s v="Consultoría Procesos"/>
        <s v="Informe de Seguimiento"/>
        <s v="Capacitaciones"/>
        <s v="Informe de Auditoria"/>
      </sharedItems>
    </cacheField>
    <cacheField name="Descripción" numFmtId="0">
      <sharedItems/>
    </cacheField>
    <cacheField name="Planeación Auditoria/Solicitud de Información" numFmtId="0">
      <sharedItems containsSemiMixedTypes="0" containsString="0" containsNumber="1" containsInteger="1" minValue="0" maxValue="48"/>
    </cacheField>
    <cacheField name="Ejecución  Auditoria/Análisis de información" numFmtId="0">
      <sharedItems containsSemiMixedTypes="0" containsString="0" containsNumber="1" containsInteger="1" minValue="0" maxValue="240"/>
    </cacheField>
    <cacheField name="Informe de Auditoria /Seguimiento" numFmtId="0">
      <sharedItems containsString="0" containsBlank="1" containsNumber="1" minValue="0" maxValue="96"/>
    </cacheField>
    <cacheField name="Total horas por trabajo de auditoría" numFmtId="0">
      <sharedItems containsSemiMixedTypes="0" containsString="0" containsNumber="1" minValue="4" maxValue="344"/>
    </cacheField>
    <cacheField name="# Informes x año" numFmtId="0">
      <sharedItems containsSemiMixedTypes="0" containsString="0" containsNumber="1" containsInteger="1" minValue="1" maxValue="52"/>
    </cacheField>
    <cacheField name="Horas x trabajo de auditoría" numFmtId="0">
      <sharedItems containsSemiMixedTypes="0" containsString="0" containsNumber="1" containsInteger="1" minValue="16" maxValue="105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1">
  <r>
    <n v="1"/>
    <x v="0"/>
    <s v="Informe Evaluación independiente SCI"/>
    <n v="4"/>
    <n v="80"/>
    <n v="20"/>
    <x v="0"/>
    <n v="2"/>
    <n v="208"/>
  </r>
  <r>
    <n v="2"/>
    <x v="0"/>
    <s v="Informe Seguimiento PTEP"/>
    <n v="4"/>
    <n v="80"/>
    <n v="20"/>
    <x v="0"/>
    <n v="3"/>
    <n v="312"/>
  </r>
  <r>
    <n v="3"/>
    <x v="0"/>
    <s v="Informe SCIC"/>
    <n v="4"/>
    <n v="120"/>
    <n v="8"/>
    <x v="1"/>
    <n v="1"/>
    <n v="132"/>
  </r>
  <r>
    <n v="4"/>
    <x v="0"/>
    <s v="Informe de Derechos de Autor"/>
    <n v="4"/>
    <n v="40"/>
    <n v="8"/>
    <x v="2"/>
    <n v="1"/>
    <n v="52"/>
  </r>
  <r>
    <n v="5"/>
    <x v="0"/>
    <s v="Auditoria Gestión Contractual - DEC 371"/>
    <n v="24"/>
    <n v="100"/>
    <n v="80"/>
    <x v="3"/>
    <n v="1"/>
    <n v="204"/>
  </r>
  <r>
    <n v="6"/>
    <x v="0"/>
    <s v="Auditoria Participación Ciudadana - DEC 371"/>
    <n v="24"/>
    <n v="100"/>
    <n v="80"/>
    <x v="3"/>
    <n v="1"/>
    <n v="204"/>
  </r>
  <r>
    <n v="7"/>
    <x v="0"/>
    <s v="Auditoria Atención al Ciudadano - DEC 371"/>
    <n v="24"/>
    <n v="100"/>
    <n v="80"/>
    <x v="3"/>
    <n v="1"/>
    <n v="204"/>
  </r>
  <r>
    <n v="8"/>
    <x v="0"/>
    <s v="Informe SIPROJ - Funciones comité de Conciliación"/>
    <n v="8"/>
    <n v="100"/>
    <n v="32"/>
    <x v="4"/>
    <n v="1"/>
    <n v="140"/>
  </r>
  <r>
    <n v="9"/>
    <x v="0"/>
    <s v="Directiva 008 de 2021 (Informe - Consolidación)"/>
    <n v="8"/>
    <n v="100"/>
    <n v="32"/>
    <x v="4"/>
    <n v="2"/>
    <n v="280"/>
  </r>
  <r>
    <n v="10"/>
    <x v="1"/>
    <s v="Seguimiento Implementación MIPG"/>
    <n v="4"/>
    <n v="120"/>
    <n v="20"/>
    <x v="5"/>
    <n v="1"/>
    <n v="144"/>
  </r>
  <r>
    <n v="11"/>
    <x v="0"/>
    <s v="Evaluación Gestión del Riesgo"/>
    <n v="8"/>
    <n v="80"/>
    <n v="20"/>
    <x v="6"/>
    <n v="3"/>
    <n v="324"/>
  </r>
  <r>
    <n v="12"/>
    <x v="0"/>
    <s v="Informe de Gestión ACI (Área Control Interno)"/>
    <n v="0"/>
    <n v="0"/>
    <n v="4"/>
    <x v="7"/>
    <n v="1"/>
    <n v="4"/>
  </r>
  <r>
    <n v="13"/>
    <x v="2"/>
    <s v="Autocontrol - Capacitaciones"/>
    <n v="0"/>
    <n v="8"/>
    <n v="0"/>
    <x v="8"/>
    <n v="15"/>
    <n v="120"/>
  </r>
  <r>
    <n v="14"/>
    <x v="3"/>
    <s v="Tips, eventos, acompañamientos"/>
    <n v="0"/>
    <n v="8"/>
    <n v="0"/>
    <x v="8"/>
    <n v="12"/>
    <n v="96"/>
  </r>
  <r>
    <n v="15"/>
    <x v="2"/>
    <s v="Participación en Actividades de Inducción / Reinducción"/>
    <n v="0"/>
    <n v="8"/>
    <n v="0"/>
    <x v="8"/>
    <n v="5"/>
    <n v="40"/>
  </r>
  <r>
    <n v="16"/>
    <x v="2"/>
    <s v="Actividades de control propias del Área de Control Interno:_x000a_"/>
    <n v="0"/>
    <n v="8"/>
    <n v="0.5"/>
    <x v="9"/>
    <n v="12"/>
    <n v="102"/>
  </r>
  <r>
    <n v="17"/>
    <x v="0"/>
    <s v="Relación Entes Externos de Control - Contraloría Auditoria Regularidad y requerimientos"/>
    <n v="0"/>
    <n v="8"/>
    <n v="0"/>
    <x v="8"/>
    <n v="12"/>
    <n v="96"/>
  </r>
  <r>
    <n v="18"/>
    <x v="0"/>
    <s v="Relación Entes Externos de Control - Contraloría Cuenta Mensual"/>
    <n v="0"/>
    <n v="4"/>
    <n v="0"/>
    <x v="7"/>
    <n v="12"/>
    <n v="48"/>
  </r>
  <r>
    <n v="19"/>
    <x v="0"/>
    <s v="Relación Entes Externos de Control - Atención requerimientos"/>
    <n v="0"/>
    <n v="16"/>
    <n v="0"/>
    <x v="10"/>
    <n v="12"/>
    <n v="192"/>
  </r>
  <r>
    <n v="20"/>
    <x v="0"/>
    <s v="Sensibilización y/o divulgación acerca del sistema de control interno y temas a definir."/>
    <n v="4"/>
    <n v="4"/>
    <n v="0"/>
    <x v="8"/>
    <n v="6"/>
    <n v="48"/>
  </r>
  <r>
    <n v="21"/>
    <x v="0"/>
    <s v="Evaluación Mapa de Aseguramiento Idartes"/>
    <n v="4"/>
    <n v="160"/>
    <n v="4"/>
    <x v="11"/>
    <n v="4"/>
    <n v="672"/>
  </r>
  <r>
    <n v="22"/>
    <x v="0"/>
    <s v="Verificar publicación de instrumentos de planificación."/>
    <n v="4"/>
    <n v="40"/>
    <n v="8"/>
    <x v="2"/>
    <n v="1"/>
    <n v="52"/>
  </r>
  <r>
    <n v="23"/>
    <x v="0"/>
    <s v="Verificar la presentación del Formulario Único de Reporte y Avance de Gestión  - FURAG  "/>
    <n v="4"/>
    <n v="16"/>
    <m/>
    <x v="12"/>
    <n v="1"/>
    <n v="20"/>
  </r>
  <r>
    <n v="24"/>
    <x v="0"/>
    <s v="Plan de Mejoramiento Institucional "/>
    <n v="4"/>
    <n v="112"/>
    <n v="8"/>
    <x v="13"/>
    <n v="3"/>
    <n v="372"/>
  </r>
  <r>
    <n v="25"/>
    <x v="1"/>
    <s v="Plan de Mejoramiento por procesos "/>
    <n v="8"/>
    <n v="128"/>
    <n v="8"/>
    <x v="5"/>
    <n v="4"/>
    <n v="576"/>
  </r>
  <r>
    <n v="26"/>
    <x v="1"/>
    <s v="Informe de Evaluación a la Gestión Anual por Dependencias "/>
    <n v="8"/>
    <n v="10"/>
    <n v="8"/>
    <x v="14"/>
    <n v="1"/>
    <n v="26"/>
  </r>
  <r>
    <n v="27"/>
    <x v="1"/>
    <s v="Cajas jmenores"/>
    <n v="8"/>
    <n v="128"/>
    <n v="24"/>
    <x v="15"/>
    <n v="1"/>
    <n v="160"/>
  </r>
  <r>
    <n v="28"/>
    <x v="3"/>
    <s v="Gestión Documental ACI"/>
    <n v="0"/>
    <n v="16"/>
    <n v="0"/>
    <x v="10"/>
    <n v="12"/>
    <n v="192"/>
  </r>
  <r>
    <n v="29"/>
    <x v="0"/>
    <s v="Informe semestral Gestión ACI"/>
    <n v="2"/>
    <n v="36"/>
    <n v="8"/>
    <x v="16"/>
    <n v="2"/>
    <n v="92"/>
  </r>
  <r>
    <n v="30"/>
    <x v="4"/>
    <s v="Proceso Gestión de bienes, servicios y planta física - Infraestructura - Depende de contratación_x000a_Decreto 403 de 2020 Art. 61  y 151"/>
    <n v="24"/>
    <n v="240"/>
    <n v="80"/>
    <x v="17"/>
    <n v="1"/>
    <n v="344"/>
  </r>
  <r>
    <n v="31"/>
    <x v="4"/>
    <s v="Proceso Gestión Estratégica de Comunicaciones  _x000a_Decreto 403 de 2020 Art. 61  y 151"/>
    <n v="24"/>
    <n v="240"/>
    <n v="80"/>
    <x v="17"/>
    <n v="1"/>
    <n v="344"/>
  </r>
  <r>
    <n v="32"/>
    <x v="4"/>
    <s v="Proceso Gestión integral para la mejora continua _x000a_Decreto 403 de 2020 Art. 61  y 151"/>
    <n v="24"/>
    <n v="240"/>
    <n v="80"/>
    <x v="17"/>
    <n v="1"/>
    <n v="344"/>
  </r>
  <r>
    <n v="33"/>
    <x v="4"/>
    <s v="Proceso Gestión Jurídica_x000a_Depende de contratación Especialista en contratación estatal_x000a_Decreto 403 de 2020 Art. 61  y 151"/>
    <n v="24"/>
    <n v="240"/>
    <n v="80"/>
    <x v="17"/>
    <n v="1"/>
    <n v="344"/>
  </r>
  <r>
    <n v="34"/>
    <x v="4"/>
    <s v="Proceso Gestión del Conocimiento_x000a_Rrequiere contratar abogado para el segundo semestre._x000a_Decreto 403 de 2020 Art. 61  y 151_x000a__x000a_"/>
    <n v="24"/>
    <n v="240"/>
    <n v="80"/>
    <x v="17"/>
    <n v="1"/>
    <n v="344"/>
  </r>
  <r>
    <n v="35"/>
    <x v="4"/>
    <s v="Proceso Gestión de Tecnologías de la Información_x000a_Requiere contratar  ingeniero de sistemas esp. Seguridad de la información por 3 meses._x000a_Decreto 403 de 2020 Art. 61  y 151_x000a__x000a_"/>
    <n v="24"/>
    <n v="240"/>
    <n v="80"/>
    <x v="17"/>
    <n v="1"/>
    <n v="344"/>
  </r>
  <r>
    <n v="36"/>
    <x v="1"/>
    <s v="Seguimiento Metas plan"/>
    <n v="24"/>
    <n v="120"/>
    <n v="80"/>
    <x v="18"/>
    <n v="2"/>
    <n v="448"/>
  </r>
  <r>
    <n v="37"/>
    <x v="0"/>
    <s v="Relación Entes Externos de Control - Contraloría Cuenta Anual"/>
    <n v="3"/>
    <n v="48"/>
    <n v="1"/>
    <x v="2"/>
    <n v="1"/>
    <n v="52"/>
  </r>
  <r>
    <n v="38"/>
    <x v="0"/>
    <s v="Respuesta Derechos de petición - ACI"/>
    <n v="8"/>
    <n v="40"/>
    <n v="8"/>
    <x v="19"/>
    <n v="10"/>
    <n v="560"/>
  </r>
  <r>
    <n v="39"/>
    <x v="0"/>
    <s v="Seguimiento PQRS "/>
    <n v="4"/>
    <n v="40"/>
    <n v="8"/>
    <x v="2"/>
    <n v="2"/>
    <n v="104"/>
  </r>
  <r>
    <n v="40"/>
    <x v="0"/>
    <s v="Comité Institucional de Coordinación de Control Interno"/>
    <n v="2"/>
    <n v="2"/>
    <n v="2"/>
    <x v="20"/>
    <n v="4"/>
    <n v="24"/>
  </r>
  <r>
    <n v="41"/>
    <x v="3"/>
    <s v="Asistencia Comités y mesas de trabajo"/>
    <n v="1"/>
    <n v="3"/>
    <n v="1"/>
    <x v="21"/>
    <n v="52"/>
    <n v="260"/>
  </r>
  <r>
    <n v="42"/>
    <x v="1"/>
    <s v="Seguimiento Plan Anual de Auditoría "/>
    <n v="4"/>
    <n v="16"/>
    <n v="1"/>
    <x v="22"/>
    <n v="4"/>
    <n v="84"/>
  </r>
  <r>
    <n v="43"/>
    <x v="0"/>
    <s v="Seguimiento al cumplimiento de las normas de austeridad en el gasto"/>
    <n v="8"/>
    <n v="24"/>
    <n v="8"/>
    <x v="23"/>
    <n v="4"/>
    <n v="160"/>
  </r>
  <r>
    <n v="44"/>
    <x v="0"/>
    <s v="Elaboración Plan Anual de Auditoría"/>
    <n v="48"/>
    <n v="0"/>
    <n v="24"/>
    <x v="24"/>
    <n v="1"/>
    <n v="72"/>
  </r>
  <r>
    <n v="45"/>
    <x v="0"/>
    <s v="Informe de gestión judicial"/>
    <n v="2"/>
    <n v="24"/>
    <n v="4"/>
    <x v="25"/>
    <n v="2"/>
    <n v="60"/>
  </r>
  <r>
    <n v="46"/>
    <x v="1"/>
    <s v="Verificación Talento Humano_x000a_"/>
    <n v="16"/>
    <n v="120"/>
    <n v="24"/>
    <x v="15"/>
    <n v="1"/>
    <n v="160"/>
  </r>
  <r>
    <n v="47"/>
    <x v="1"/>
    <s v="Revisión Expedientes "/>
    <n v="2"/>
    <n v="24"/>
    <n v="0"/>
    <x v="14"/>
    <n v="5"/>
    <n v="130"/>
  </r>
  <r>
    <n v="48"/>
    <x v="1"/>
    <s v="Verificar cumplimiento de la Ley 1712 de 2014 de Transparencia."/>
    <n v="4"/>
    <n v="48"/>
    <n v="24"/>
    <x v="26"/>
    <n v="2"/>
    <n v="152"/>
  </r>
  <r>
    <n v="49"/>
    <x v="1"/>
    <s v="Seguimiento a la Política de Archivos y Gestión Documental."/>
    <n v="24"/>
    <n v="100"/>
    <n v="80"/>
    <x v="3"/>
    <n v="1"/>
    <n v="204"/>
  </r>
  <r>
    <n v="50"/>
    <x v="1"/>
    <s v="Revisión oportunidad y calidad del Informe de Gestión judicial (semestral) y seguimiento al contingente judicial"/>
    <n v="24"/>
    <n v="100"/>
    <n v="80"/>
    <x v="3"/>
    <n v="1"/>
    <n v="204"/>
  </r>
  <r>
    <m/>
    <x v="5"/>
    <m/>
    <m/>
    <m/>
    <s v="TOTALES"/>
    <x v="27"/>
    <n v="62"/>
    <n v="9850"/>
  </r>
</pivotCacheRecords>
</file>

<file path=xl/pivotCache/pivotCacheRecords2.xml><?xml version="1.0" encoding="utf-8"?>
<pivotCacheRecords xmlns="http://schemas.openxmlformats.org/spreadsheetml/2006/main" xmlns:r="http://schemas.openxmlformats.org/officeDocument/2006/relationships" count="40">
  <r>
    <x v="0"/>
    <s v="Informe Evaluación independiente SCI"/>
    <n v="8"/>
    <n v="120"/>
    <n v="20"/>
    <n v="148"/>
    <n v="2"/>
    <n v="296"/>
  </r>
  <r>
    <x v="0"/>
    <s v="Informe Seguimiento PTEP"/>
    <n v="4"/>
    <n v="80"/>
    <n v="20"/>
    <n v="104"/>
    <n v="3"/>
    <n v="312"/>
  </r>
  <r>
    <x v="0"/>
    <s v="Informe SCIC"/>
    <n v="4"/>
    <n v="120"/>
    <n v="8"/>
    <n v="132"/>
    <n v="1"/>
    <n v="132"/>
  </r>
  <r>
    <x v="0"/>
    <s v="Informe de Derechos de Autor"/>
    <n v="4"/>
    <n v="40"/>
    <n v="8"/>
    <n v="52"/>
    <n v="1"/>
    <n v="52"/>
  </r>
  <r>
    <x v="0"/>
    <s v="Informe SIPROJ - Funciones comité de Conciliación"/>
    <n v="8"/>
    <n v="100"/>
    <n v="32"/>
    <n v="140"/>
    <n v="1"/>
    <n v="140"/>
  </r>
  <r>
    <x v="1"/>
    <s v="Acompañamiento Directiva 008 de 2021 (Informe - Consolidación)"/>
    <n v="8"/>
    <n v="20"/>
    <n v="8"/>
    <n v="36"/>
    <n v="2"/>
    <n v="72"/>
  </r>
  <r>
    <x v="2"/>
    <s v="Seguimiento Implementación MIPG"/>
    <n v="4"/>
    <n v="120"/>
    <n v="20"/>
    <n v="144"/>
    <n v="1"/>
    <n v="144"/>
  </r>
  <r>
    <x v="0"/>
    <s v="Evaluación Gestión del Riesgo"/>
    <n v="8"/>
    <n v="100"/>
    <n v="20"/>
    <n v="128"/>
    <n v="1"/>
    <n v="128"/>
  </r>
  <r>
    <x v="0"/>
    <s v="Informe de Gestión ACI (Área Control Interno)"/>
    <n v="0"/>
    <n v="0"/>
    <n v="16"/>
    <n v="16"/>
    <n v="1"/>
    <n v="16"/>
  </r>
  <r>
    <x v="3"/>
    <s v="Autocontrol - Capacitaciones"/>
    <n v="0"/>
    <n v="8"/>
    <n v="0"/>
    <n v="8"/>
    <n v="12"/>
    <n v="96"/>
  </r>
  <r>
    <x v="1"/>
    <s v="Tips, eventos, acompañamientos"/>
    <n v="0"/>
    <n v="8"/>
    <n v="0"/>
    <n v="8"/>
    <n v="12"/>
    <n v="96"/>
  </r>
  <r>
    <x v="3"/>
    <s v="Participación en Actividades de Inducción / Reinducción"/>
    <n v="0"/>
    <n v="8"/>
    <n v="0"/>
    <n v="8"/>
    <n v="4"/>
    <n v="32"/>
  </r>
  <r>
    <x v="3"/>
    <s v="Actividades de control propias del Área de Control Interno:_x000a_"/>
    <n v="0"/>
    <n v="8"/>
    <n v="0.5"/>
    <n v="8.5"/>
    <n v="12"/>
    <n v="102"/>
  </r>
  <r>
    <x v="0"/>
    <s v="Relación Entes Externos de Control - Contraloría Auditoria Regularidad y requerimientos"/>
    <n v="0"/>
    <n v="16"/>
    <n v="0"/>
    <n v="16"/>
    <n v="12"/>
    <n v="192"/>
  </r>
  <r>
    <x v="0"/>
    <s v="Relación Entes Externos de Control - Contraloría Cuenta Mensual"/>
    <n v="0"/>
    <n v="4"/>
    <n v="0"/>
    <n v="4"/>
    <n v="12"/>
    <n v="48"/>
  </r>
  <r>
    <x v="0"/>
    <s v="Relación Entes Externos de Control - Atención requerimientos"/>
    <n v="0"/>
    <n v="16"/>
    <n v="0"/>
    <n v="16"/>
    <n v="12"/>
    <n v="192"/>
  </r>
  <r>
    <x v="0"/>
    <s v="Evaluación Mapa de Aseguramiento Idartes"/>
    <n v="4"/>
    <n v="120"/>
    <n v="4"/>
    <n v="128"/>
    <n v="1"/>
    <n v="128"/>
  </r>
  <r>
    <x v="0"/>
    <s v="Verificar la presentación del Formulario Único de Reporte y Avance de Gestión  - FURAG  "/>
    <n v="4"/>
    <n v="16"/>
    <m/>
    <n v="20"/>
    <n v="1"/>
    <n v="20"/>
  </r>
  <r>
    <x v="0"/>
    <s v="Plan de Mejoramiento Institucional "/>
    <n v="4"/>
    <n v="112"/>
    <n v="96"/>
    <n v="212"/>
    <n v="3"/>
    <n v="636"/>
  </r>
  <r>
    <x v="2"/>
    <s v="Plan de Mejoramiento por procesos "/>
    <n v="8"/>
    <n v="160"/>
    <n v="96"/>
    <n v="264"/>
    <n v="4"/>
    <n v="1056"/>
  </r>
  <r>
    <x v="2"/>
    <s v="Informe de Evaluación a la Gestión Anual por Dependencias "/>
    <n v="8"/>
    <n v="10"/>
    <n v="8"/>
    <n v="26"/>
    <n v="1"/>
    <n v="26"/>
  </r>
  <r>
    <x v="2"/>
    <s v="Cajas menores"/>
    <n v="8"/>
    <n v="128"/>
    <n v="24"/>
    <n v="160"/>
    <n v="1"/>
    <n v="160"/>
  </r>
  <r>
    <x v="1"/>
    <s v="Gestión Documental ACI"/>
    <n v="0"/>
    <n v="16"/>
    <n v="0"/>
    <n v="16"/>
    <n v="12"/>
    <n v="192"/>
  </r>
  <r>
    <x v="0"/>
    <s v="Informe semestral Gestión ACI"/>
    <n v="2"/>
    <n v="36"/>
    <n v="8"/>
    <n v="46"/>
    <n v="2"/>
    <n v="92"/>
  </r>
  <r>
    <x v="4"/>
    <s v="Proceso Direccionamiento Estratégico Institucional"/>
    <n v="24"/>
    <n v="240"/>
    <n v="80"/>
    <n v="344"/>
    <n v="1"/>
    <n v="344"/>
  </r>
  <r>
    <x v="4"/>
    <s v="Proceso Gestión Integral de Espacios Culturales - TJEG"/>
    <n v="24"/>
    <n v="240"/>
    <n v="80"/>
    <n v="344"/>
    <n v="1"/>
    <n v="344"/>
  </r>
  <r>
    <x v="4"/>
    <s v="Proceso Gestión de Circulación de las prácticas artísticas"/>
    <n v="24"/>
    <n v="240"/>
    <n v="80"/>
    <n v="344"/>
    <n v="1"/>
    <n v="344"/>
  </r>
  <r>
    <x v="4"/>
    <s v="Auditoría Proceso Gestión Jurídica (Incluir Gestión Judicial) y  Decreto 371 de 2010 Contratación."/>
    <n v="24"/>
    <n v="240"/>
    <n v="80"/>
    <n v="344"/>
    <n v="1"/>
    <n v="344"/>
  </r>
  <r>
    <x v="4"/>
    <s v="Auditoría Atención al ciudadano y Participación Decreto 371 de 2010 _x000a_Verificar cumplimiento de la Ley 1712 de 2014 de Transparencia."/>
    <n v="24"/>
    <n v="240"/>
    <n v="80"/>
    <n v="344"/>
    <n v="1"/>
    <n v="344"/>
  </r>
  <r>
    <x v="4"/>
    <s v="Proceso Gestión de Tecnologías de la Información- Modelo de Seguridad y Privacidad de la Información."/>
    <n v="24"/>
    <n v="240"/>
    <n v="80"/>
    <n v="344"/>
    <n v="1"/>
    <n v="344"/>
  </r>
  <r>
    <x v="2"/>
    <s v="Seguimiento Metas plan"/>
    <n v="24"/>
    <n v="120"/>
    <n v="80"/>
    <n v="224"/>
    <n v="2"/>
    <n v="448"/>
  </r>
  <r>
    <x v="0"/>
    <s v="Relación Entes Externos de Control - Contraloría Cuenta Anual"/>
    <n v="3"/>
    <n v="48"/>
    <n v="1"/>
    <n v="52"/>
    <n v="1"/>
    <n v="52"/>
  </r>
  <r>
    <x v="0"/>
    <s v="Respuesta Derechos de petición - ACI"/>
    <n v="8"/>
    <n v="40"/>
    <n v="8"/>
    <n v="56"/>
    <n v="10"/>
    <n v="560"/>
  </r>
  <r>
    <x v="0"/>
    <s v="Seguimiento PQRS "/>
    <n v="4"/>
    <n v="40"/>
    <n v="24"/>
    <n v="68"/>
    <n v="2"/>
    <n v="136"/>
  </r>
  <r>
    <x v="1"/>
    <s v="Asistencia Comités y mesas de trabajo"/>
    <n v="1"/>
    <n v="3"/>
    <n v="1"/>
    <n v="5"/>
    <n v="52"/>
    <n v="260"/>
  </r>
  <r>
    <x v="2"/>
    <s v="Seguimiento Plan Anual de Auditoría "/>
    <n v="4"/>
    <n v="16"/>
    <n v="1"/>
    <n v="21"/>
    <n v="4"/>
    <n v="84"/>
  </r>
  <r>
    <x v="0"/>
    <s v="Seguimiento al cumplimiento de las normas de austeridad en el gasto"/>
    <n v="8"/>
    <n v="24"/>
    <n v="8"/>
    <n v="40"/>
    <n v="4"/>
    <n v="160"/>
  </r>
  <r>
    <x v="0"/>
    <s v="Elaboración y modificaciones Plan Anual de Auditoría"/>
    <n v="48"/>
    <n v="0"/>
    <n v="36"/>
    <n v="84"/>
    <n v="1"/>
    <n v="84"/>
  </r>
  <r>
    <x v="2"/>
    <s v="Verificación Talento Humano_x000a_"/>
    <n v="8"/>
    <n v="60"/>
    <n v="24"/>
    <n v="92"/>
    <n v="1"/>
    <n v="92"/>
  </r>
  <r>
    <x v="2"/>
    <s v="Revisión Expedientes "/>
    <n v="2"/>
    <n v="24"/>
    <n v="0"/>
    <n v="26"/>
    <n v="4"/>
    <n v="10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1000000}" name="TablaDinámica3"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60:C66" firstHeaderRow="0" firstDataRow="1" firstDataCol="1"/>
  <pivotFields count="8">
    <pivotField axis="axisRow" showAll="0">
      <items count="6">
        <item x="3"/>
        <item x="1"/>
        <item x="4"/>
        <item x="0"/>
        <item x="2"/>
        <item t="default"/>
      </items>
    </pivotField>
    <pivotField showAll="0"/>
    <pivotField showAll="0"/>
    <pivotField showAll="0"/>
    <pivotField showAll="0"/>
    <pivotField showAll="0"/>
    <pivotField dataField="1" showAll="0"/>
    <pivotField dataField="1" showAll="0"/>
  </pivotFields>
  <rowFields count="1">
    <field x="0"/>
  </rowFields>
  <rowItems count="6">
    <i>
      <x/>
    </i>
    <i>
      <x v="1"/>
    </i>
    <i>
      <x v="2"/>
    </i>
    <i>
      <x v="3"/>
    </i>
    <i>
      <x v="4"/>
    </i>
    <i t="grand">
      <x/>
    </i>
  </rowItems>
  <colFields count="1">
    <field x="-2"/>
  </colFields>
  <colItems count="2">
    <i>
      <x/>
    </i>
    <i i="1">
      <x v="1"/>
    </i>
  </colItems>
  <dataFields count="2">
    <dataField name="Suma de Horas x trabajo de auditoría" fld="7" baseField="0" baseItem="0"/>
    <dataField name="Suma de # Informes x año"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N20:AQ28" firstHeaderRow="1" firstDataRow="2" firstDataCol="1"/>
  <pivotFields count="9">
    <pivotField showAll="0"/>
    <pivotField axis="axisRow" showAll="0">
      <items count="7">
        <item x="2"/>
        <item x="3"/>
        <item x="4"/>
        <item x="0"/>
        <item x="1"/>
        <item x="5"/>
        <item t="default"/>
      </items>
    </pivotField>
    <pivotField showAll="0"/>
    <pivotField showAll="0"/>
    <pivotField showAll="0"/>
    <pivotField showAll="0"/>
    <pivotField axis="axisCol" showAll="0" sumSubtotal="1">
      <items count="29">
        <item x="7"/>
        <item x="21"/>
        <item x="20"/>
        <item x="8"/>
        <item x="9"/>
        <item x="10"/>
        <item x="12"/>
        <item x="22"/>
        <item x="14"/>
        <item x="25"/>
        <item x="23"/>
        <item x="16"/>
        <item x="2"/>
        <item x="19"/>
        <item x="24"/>
        <item x="26"/>
        <item x="0"/>
        <item x="6"/>
        <item x="13"/>
        <item x="1"/>
        <item x="4"/>
        <item x="5"/>
        <item x="15"/>
        <item x="11"/>
        <item x="3"/>
        <item x="18"/>
        <item x="17"/>
        <item x="27"/>
        <item t="sum"/>
      </items>
    </pivotField>
    <pivotField showAll="0"/>
    <pivotField showAll="0"/>
  </pivotFields>
  <rowFields count="1">
    <field x="1"/>
  </rowFields>
  <rowItems count="7">
    <i>
      <x/>
    </i>
    <i>
      <x v="1"/>
    </i>
    <i>
      <x v="2"/>
    </i>
    <i>
      <x v="3"/>
    </i>
    <i>
      <x v="4"/>
    </i>
    <i>
      <x v="5"/>
    </i>
    <i t="grand">
      <x/>
    </i>
  </rowItems>
  <colFields count="1">
    <field x="6"/>
  </colFields>
  <col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 displayName="Tabla1" ref="A12:I53" totalsRowShown="0" headerRowDxfId="13" dataDxfId="11" headerRowBorderDxfId="12" tableBorderDxfId="10" totalsRowBorderDxfId="9">
  <autoFilter ref="A12:I53" xr:uid="{00000000-0009-0000-0100-000002000000}"/>
  <tableColumns count="9">
    <tableColumn id="1" xr3:uid="{00000000-0010-0000-0000-000001000000}" name="No" dataDxfId="8"/>
    <tableColumn id="2" xr3:uid="{00000000-0010-0000-0000-000002000000}" name="TIPO DE TRABAJO DE AUDITORÍA " dataDxfId="7"/>
    <tableColumn id="3" xr3:uid="{00000000-0010-0000-0000-000003000000}" name="Descripción" dataDxfId="6"/>
    <tableColumn id="4" xr3:uid="{00000000-0010-0000-0000-000004000000}" name="Planeación Auditoria/Solicitud de Información" dataDxfId="5"/>
    <tableColumn id="5" xr3:uid="{00000000-0010-0000-0000-000005000000}" name="Ejecución  Auditoria/Análisis de información" dataDxfId="4"/>
    <tableColumn id="6" xr3:uid="{00000000-0010-0000-0000-000006000000}" name="Informe de Auditoria /Seguimiento" dataDxfId="3"/>
    <tableColumn id="7" xr3:uid="{00000000-0010-0000-0000-000007000000}" name="Total horas por trabajo de auditoría" dataDxfId="2"/>
    <tableColumn id="8" xr3:uid="{00000000-0010-0000-0000-000008000000}" name="# Informes x año" dataDxfId="1"/>
    <tableColumn id="9" xr3:uid="{00000000-0010-0000-0000-000009000000}" name="Horas x trabajo de auditoría" dataDxfId="0">
      <calculatedColumnFormula>+G13*H13</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dartes.gov.co/es/transparencia/planeacion/informes-gestion" TargetMode="External"/><Relationship Id="rId1" Type="http://schemas.openxmlformats.org/officeDocument/2006/relationships/hyperlink" Target="https://www.idartes.gov.co/es/transparencia/informacion-entidad/organigrama"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colombia.workingdays.org/"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colombia.workingdays.org/"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comments" Target="../comments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table" Target="../tables/table1.xml"/><Relationship Id="rId5" Type="http://schemas.openxmlformats.org/officeDocument/2006/relationships/vmlDrawing" Target="../drawings/vmlDrawing2.vm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4:N17"/>
  <sheetViews>
    <sheetView workbookViewId="0"/>
  </sheetViews>
  <sheetFormatPr baseColWidth="10" defaultColWidth="11.42578125" defaultRowHeight="15" x14ac:dyDescent="0.25"/>
  <cols>
    <col min="1" max="16384" width="11.42578125" style="49"/>
  </cols>
  <sheetData>
    <row r="4" spans="3:14" ht="15.75" thickBot="1" x14ac:dyDescent="0.3"/>
    <row r="5" spans="3:14" ht="68.25" customHeight="1" thickBot="1" x14ac:dyDescent="0.3">
      <c r="C5" s="350" t="s">
        <v>18</v>
      </c>
      <c r="D5" s="351"/>
      <c r="E5" s="351"/>
      <c r="F5" s="351"/>
      <c r="G5" s="351"/>
      <c r="H5" s="351"/>
      <c r="I5" s="351"/>
      <c r="J5" s="351"/>
      <c r="K5" s="351"/>
      <c r="L5" s="351"/>
      <c r="M5" s="351"/>
      <c r="N5" s="352"/>
    </row>
    <row r="6" spans="3:14" ht="288.75" customHeight="1" thickBot="1" x14ac:dyDescent="0.3">
      <c r="C6" s="347" t="s">
        <v>27</v>
      </c>
      <c r="D6" s="348"/>
      <c r="E6" s="348"/>
      <c r="F6" s="348"/>
      <c r="G6" s="348"/>
      <c r="H6" s="348"/>
      <c r="I6" s="348"/>
      <c r="J6" s="348"/>
      <c r="K6" s="348"/>
      <c r="L6" s="348"/>
      <c r="M6" s="348"/>
      <c r="N6" s="349"/>
    </row>
    <row r="7" spans="3:14" ht="45" customHeight="1" thickBot="1" x14ac:dyDescent="0.3">
      <c r="C7" s="32"/>
      <c r="D7" s="35" t="s">
        <v>28</v>
      </c>
      <c r="E7" s="33"/>
      <c r="F7" s="33"/>
      <c r="G7" s="33"/>
      <c r="H7" s="33"/>
      <c r="I7" s="33"/>
      <c r="J7" s="33"/>
      <c r="K7" s="33"/>
      <c r="L7" s="33"/>
      <c r="M7" s="33"/>
      <c r="N7" s="34"/>
    </row>
    <row r="8" spans="3:14" ht="45" customHeight="1" x14ac:dyDescent="0.25">
      <c r="C8" s="29"/>
      <c r="D8" s="36" t="s">
        <v>58</v>
      </c>
      <c r="E8" s="30"/>
      <c r="F8" s="30"/>
      <c r="G8" s="30"/>
      <c r="H8" s="30"/>
      <c r="I8" s="30"/>
      <c r="J8" s="30"/>
      <c r="K8" s="30"/>
      <c r="L8" s="30"/>
      <c r="M8" s="30"/>
      <c r="N8" s="31"/>
    </row>
    <row r="9" spans="3:14" x14ac:dyDescent="0.25">
      <c r="C9" s="9"/>
      <c r="D9" s="5"/>
      <c r="E9" s="5"/>
      <c r="F9" s="5"/>
      <c r="G9" s="5"/>
      <c r="H9" s="5"/>
      <c r="I9" s="5"/>
      <c r="J9" s="5"/>
      <c r="K9" s="5"/>
      <c r="L9" s="5"/>
      <c r="M9" s="5"/>
      <c r="N9" s="6"/>
    </row>
    <row r="10" spans="3:14" ht="18" x14ac:dyDescent="0.25">
      <c r="C10" s="4"/>
      <c r="D10" s="10" t="s">
        <v>19</v>
      </c>
      <c r="E10" s="5"/>
      <c r="F10" s="5"/>
      <c r="G10" s="5"/>
      <c r="H10" s="5"/>
      <c r="I10" s="5"/>
      <c r="J10" s="5"/>
      <c r="K10" s="5"/>
      <c r="L10" s="5"/>
      <c r="M10" s="5"/>
      <c r="N10" s="6"/>
    </row>
    <row r="11" spans="3:14" ht="15.75" thickBot="1" x14ac:dyDescent="0.3">
      <c r="C11" s="11"/>
      <c r="D11" s="7"/>
      <c r="E11" s="7"/>
      <c r="F11" s="7"/>
      <c r="G11" s="7"/>
      <c r="H11" s="7"/>
      <c r="I11" s="7"/>
      <c r="J11" s="7"/>
      <c r="K11" s="7"/>
      <c r="L11" s="7"/>
      <c r="M11" s="7"/>
      <c r="N11" s="8"/>
    </row>
    <row r="12" spans="3:14" x14ac:dyDescent="0.25">
      <c r="C12" s="9"/>
      <c r="D12" s="5"/>
      <c r="E12" s="5"/>
      <c r="F12" s="5"/>
      <c r="G12" s="5"/>
      <c r="H12" s="5"/>
      <c r="I12" s="5"/>
      <c r="J12" s="5"/>
      <c r="K12" s="5"/>
      <c r="L12" s="5"/>
      <c r="M12" s="5"/>
      <c r="N12" s="6"/>
    </row>
    <row r="13" spans="3:14" ht="18" x14ac:dyDescent="0.25">
      <c r="C13" s="4"/>
      <c r="D13" s="10" t="s">
        <v>57</v>
      </c>
      <c r="E13" s="5"/>
      <c r="F13" s="5"/>
      <c r="G13" s="5"/>
      <c r="H13" s="5"/>
      <c r="I13" s="5"/>
      <c r="J13" s="5"/>
      <c r="K13" s="5"/>
      <c r="L13" s="5"/>
      <c r="M13" s="5"/>
      <c r="N13" s="6"/>
    </row>
    <row r="14" spans="3:14" ht="15.75" thickBot="1" x14ac:dyDescent="0.3">
      <c r="C14" s="11"/>
      <c r="D14" s="7"/>
      <c r="E14" s="7"/>
      <c r="F14" s="7"/>
      <c r="G14" s="7"/>
      <c r="H14" s="7"/>
      <c r="I14" s="7"/>
      <c r="J14" s="7"/>
      <c r="K14" s="7"/>
      <c r="L14" s="7"/>
      <c r="M14" s="7"/>
      <c r="N14" s="8"/>
    </row>
    <row r="15" spans="3:14" x14ac:dyDescent="0.25">
      <c r="C15" s="9"/>
      <c r="D15" s="5"/>
      <c r="E15" s="5"/>
      <c r="F15" s="5"/>
      <c r="G15" s="5"/>
      <c r="H15" s="5"/>
      <c r="I15" s="5"/>
      <c r="J15" s="5"/>
      <c r="K15" s="5"/>
      <c r="L15" s="5"/>
      <c r="M15" s="5"/>
      <c r="N15" s="6"/>
    </row>
    <row r="16" spans="3:14" ht="18" x14ac:dyDescent="0.25">
      <c r="C16" s="4"/>
      <c r="D16" s="10" t="s">
        <v>20</v>
      </c>
      <c r="E16" s="5"/>
      <c r="F16" s="5"/>
      <c r="G16" s="5"/>
      <c r="H16" s="5"/>
      <c r="I16" s="5"/>
      <c r="J16" s="5"/>
      <c r="K16" s="5"/>
      <c r="L16" s="5"/>
      <c r="M16" s="5"/>
      <c r="N16" s="6"/>
    </row>
    <row r="17" spans="3:14" ht="15.75" thickBot="1" x14ac:dyDescent="0.3">
      <c r="C17" s="11"/>
      <c r="D17" s="7"/>
      <c r="E17" s="7"/>
      <c r="F17" s="7"/>
      <c r="G17" s="7"/>
      <c r="H17" s="7"/>
      <c r="I17" s="7"/>
      <c r="J17" s="7"/>
      <c r="K17" s="7"/>
      <c r="L17" s="7"/>
      <c r="M17" s="7"/>
      <c r="N17" s="8"/>
    </row>
  </sheetData>
  <mergeCells count="2">
    <mergeCell ref="C6:N6"/>
    <mergeCell ref="C5:N5"/>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topLeftCell="A17" workbookViewId="0">
      <selection activeCell="A19" sqref="A19"/>
    </sheetView>
  </sheetViews>
  <sheetFormatPr baseColWidth="10" defaultColWidth="11.42578125" defaultRowHeight="15" x14ac:dyDescent="0.25"/>
  <cols>
    <col min="1" max="1" width="43.28515625" style="49" customWidth="1"/>
    <col min="2" max="2" width="103.7109375" style="49" customWidth="1"/>
    <col min="3" max="16384" width="11.42578125" style="49"/>
  </cols>
  <sheetData>
    <row r="1" spans="1:2" ht="46.5" customHeight="1" x14ac:dyDescent="0.25">
      <c r="A1" s="353" t="s">
        <v>28</v>
      </c>
      <c r="B1" s="354"/>
    </row>
    <row r="2" spans="1:2" ht="78" customHeight="1" x14ac:dyDescent="0.25">
      <c r="A2" s="47" t="s">
        <v>50</v>
      </c>
      <c r="B2" s="40" t="s">
        <v>29</v>
      </c>
    </row>
    <row r="3" spans="1:2" ht="78" customHeight="1" x14ac:dyDescent="0.25">
      <c r="A3" s="47" t="s">
        <v>49</v>
      </c>
      <c r="B3" s="40" t="s">
        <v>48</v>
      </c>
    </row>
    <row r="4" spans="1:2" ht="78" customHeight="1" x14ac:dyDescent="0.25">
      <c r="A4" s="47" t="s">
        <v>51</v>
      </c>
      <c r="B4" s="40" t="s">
        <v>95</v>
      </c>
    </row>
    <row r="5" spans="1:2" ht="201.75" customHeight="1" x14ac:dyDescent="0.25">
      <c r="A5" s="47" t="s">
        <v>30</v>
      </c>
      <c r="B5" s="40" t="s">
        <v>31</v>
      </c>
    </row>
    <row r="6" spans="1:2" ht="78" customHeight="1" x14ac:dyDescent="0.25">
      <c r="A6" s="47" t="s">
        <v>52</v>
      </c>
      <c r="B6" s="40" t="s">
        <v>32</v>
      </c>
    </row>
    <row r="7" spans="1:2" ht="78" customHeight="1" x14ac:dyDescent="0.25">
      <c r="A7" s="46" t="s">
        <v>33</v>
      </c>
      <c r="B7" s="40" t="s">
        <v>34</v>
      </c>
    </row>
    <row r="8" spans="1:2" ht="78" customHeight="1" x14ac:dyDescent="0.25">
      <c r="A8" s="47" t="s">
        <v>53</v>
      </c>
      <c r="B8" s="40" t="s">
        <v>35</v>
      </c>
    </row>
    <row r="9" spans="1:2" ht="78" customHeight="1" x14ac:dyDescent="0.25">
      <c r="A9" s="46" t="s">
        <v>36</v>
      </c>
      <c r="B9" s="40" t="s">
        <v>55</v>
      </c>
    </row>
    <row r="10" spans="1:2" ht="78" customHeight="1" x14ac:dyDescent="0.25">
      <c r="A10" s="46" t="s">
        <v>37</v>
      </c>
      <c r="B10" s="40" t="s">
        <v>38</v>
      </c>
    </row>
    <row r="11" spans="1:2" ht="78" customHeight="1" x14ac:dyDescent="0.25">
      <c r="A11" s="47" t="s">
        <v>39</v>
      </c>
      <c r="B11" s="40" t="s">
        <v>40</v>
      </c>
    </row>
    <row r="12" spans="1:2" ht="78" customHeight="1" x14ac:dyDescent="0.25">
      <c r="A12" s="47" t="s">
        <v>41</v>
      </c>
      <c r="B12" s="40" t="s">
        <v>56</v>
      </c>
    </row>
    <row r="13" spans="1:2" ht="78" customHeight="1" x14ac:dyDescent="0.25">
      <c r="A13" s="47" t="s">
        <v>42</v>
      </c>
      <c r="B13" s="40" t="s">
        <v>43</v>
      </c>
    </row>
    <row r="14" spans="1:2" ht="110.25" customHeight="1" x14ac:dyDescent="0.25">
      <c r="A14" s="47" t="s">
        <v>44</v>
      </c>
      <c r="B14" s="40" t="s">
        <v>45</v>
      </c>
    </row>
    <row r="15" spans="1:2" ht="78" customHeight="1" x14ac:dyDescent="0.25">
      <c r="A15" s="47" t="s">
        <v>54</v>
      </c>
      <c r="B15" s="40" t="s">
        <v>289</v>
      </c>
    </row>
    <row r="16" spans="1:2" ht="78" customHeight="1" x14ac:dyDescent="0.25">
      <c r="A16" s="170" t="s">
        <v>46</v>
      </c>
      <c r="B16" s="171" t="s">
        <v>47</v>
      </c>
    </row>
    <row r="20" spans="1:1" x14ac:dyDescent="0.25">
      <c r="A20" s="172"/>
    </row>
    <row r="21" spans="1:1" x14ac:dyDescent="0.25">
      <c r="A21" s="173"/>
    </row>
    <row r="22" spans="1:1" x14ac:dyDescent="0.25">
      <c r="A22" s="173"/>
    </row>
    <row r="23" spans="1:1" x14ac:dyDescent="0.25">
      <c r="A23" s="173"/>
    </row>
    <row r="24" spans="1:1" x14ac:dyDescent="0.25">
      <c r="A24" s="169"/>
    </row>
    <row r="25" spans="1:1" x14ac:dyDescent="0.25">
      <c r="A25" s="169"/>
    </row>
    <row r="26" spans="1:1" x14ac:dyDescent="0.25">
      <c r="A26" s="169"/>
    </row>
    <row r="27" spans="1:1" x14ac:dyDescent="0.25">
      <c r="A27" s="169"/>
    </row>
  </sheetData>
  <sortState ref="A6:A19">
    <sortCondition ref="A5"/>
  </sortState>
  <mergeCells count="1">
    <mergeCell ref="A1:B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4"/>
  <sheetViews>
    <sheetView zoomScale="57" zoomScaleNormal="57" workbookViewId="0">
      <selection activeCell="B16" sqref="B16"/>
    </sheetView>
  </sheetViews>
  <sheetFormatPr baseColWidth="10" defaultColWidth="11.42578125" defaultRowHeight="15" x14ac:dyDescent="0.25"/>
  <cols>
    <col min="1" max="1" width="24.140625" style="5" customWidth="1"/>
    <col min="2" max="2" width="44.42578125" style="5" customWidth="1"/>
    <col min="3" max="3" width="53.42578125" style="5" customWidth="1"/>
    <col min="4" max="4" width="41.85546875" style="5" customWidth="1"/>
    <col min="5" max="5" width="25.28515625" style="5" customWidth="1"/>
    <col min="6" max="6" width="45.7109375" style="5" customWidth="1"/>
    <col min="7" max="13" width="11.42578125" style="5"/>
    <col min="14" max="14" width="27.5703125" style="5" customWidth="1"/>
    <col min="15" max="16384" width="11.42578125" style="5"/>
  </cols>
  <sheetData>
    <row r="1" spans="1:14" ht="72" customHeight="1" x14ac:dyDescent="0.25">
      <c r="A1" s="54" t="s">
        <v>16</v>
      </c>
      <c r="B1" s="355" t="s">
        <v>343</v>
      </c>
      <c r="C1" s="355"/>
      <c r="D1" s="355"/>
      <c r="E1" s="355"/>
      <c r="F1" s="356"/>
      <c r="G1" s="50"/>
      <c r="H1" s="50"/>
      <c r="I1" s="50"/>
      <c r="J1" s="50"/>
      <c r="K1" s="50"/>
      <c r="L1" s="50"/>
      <c r="M1" s="52"/>
      <c r="N1" s="53"/>
    </row>
    <row r="2" spans="1:14" ht="16.5" x14ac:dyDescent="0.3">
      <c r="A2" s="55" t="s">
        <v>99</v>
      </c>
      <c r="B2" s="229">
        <v>45643</v>
      </c>
      <c r="F2" s="6"/>
    </row>
    <row r="3" spans="1:14" ht="76.5" customHeight="1" x14ac:dyDescent="0.25">
      <c r="A3" s="357" t="s">
        <v>126</v>
      </c>
      <c r="B3" s="358"/>
      <c r="C3" s="358"/>
      <c r="D3" s="358"/>
      <c r="E3" s="358"/>
      <c r="F3" s="359"/>
    </row>
    <row r="4" spans="1:14" ht="24.75" customHeight="1" x14ac:dyDescent="0.25">
      <c r="A4" s="56"/>
      <c r="B4"/>
      <c r="C4"/>
      <c r="D4"/>
      <c r="E4"/>
      <c r="F4" s="57"/>
    </row>
    <row r="5" spans="1:14" x14ac:dyDescent="0.25">
      <c r="A5" s="58" t="s">
        <v>64</v>
      </c>
      <c r="B5" s="37" t="s">
        <v>59</v>
      </c>
      <c r="C5" s="37" t="s">
        <v>60</v>
      </c>
      <c r="D5" s="37" t="s">
        <v>61</v>
      </c>
      <c r="E5" s="37" t="s">
        <v>63</v>
      </c>
      <c r="F5" s="59" t="s">
        <v>62</v>
      </c>
      <c r="G5" s="51"/>
    </row>
    <row r="6" spans="1:14" ht="16.5" x14ac:dyDescent="0.25">
      <c r="A6" s="362" t="s">
        <v>65</v>
      </c>
      <c r="B6" s="365" t="s">
        <v>70</v>
      </c>
      <c r="C6" s="44" t="s">
        <v>344</v>
      </c>
      <c r="D6" s="230">
        <v>43587</v>
      </c>
      <c r="E6" s="45" t="s">
        <v>319</v>
      </c>
      <c r="F6" s="214"/>
      <c r="G6" s="51"/>
    </row>
    <row r="7" spans="1:14" ht="30.75" customHeight="1" x14ac:dyDescent="0.25">
      <c r="A7" s="363"/>
      <c r="B7" s="366"/>
      <c r="C7" s="44" t="s">
        <v>321</v>
      </c>
      <c r="D7" s="230">
        <v>43286</v>
      </c>
      <c r="E7" s="45" t="s">
        <v>319</v>
      </c>
      <c r="F7" s="214" t="s">
        <v>345</v>
      </c>
    </row>
    <row r="8" spans="1:14" ht="45" x14ac:dyDescent="0.25">
      <c r="A8" s="363"/>
      <c r="B8" s="43" t="s">
        <v>66</v>
      </c>
      <c r="C8" s="201" t="s">
        <v>512</v>
      </c>
      <c r="D8" s="230">
        <v>45551</v>
      </c>
      <c r="E8" s="45" t="s">
        <v>319</v>
      </c>
      <c r="F8" s="60"/>
    </row>
    <row r="9" spans="1:14" ht="43.5" x14ac:dyDescent="0.25">
      <c r="A9" s="363"/>
      <c r="B9" s="43" t="s">
        <v>67</v>
      </c>
      <c r="C9" s="201" t="s">
        <v>513</v>
      </c>
      <c r="D9" s="230">
        <v>45551</v>
      </c>
      <c r="E9" s="45" t="s">
        <v>319</v>
      </c>
      <c r="F9" s="60"/>
    </row>
    <row r="10" spans="1:14" ht="43.5" x14ac:dyDescent="0.25">
      <c r="A10" s="363"/>
      <c r="B10" s="43" t="s">
        <v>346</v>
      </c>
      <c r="C10" s="201" t="s">
        <v>513</v>
      </c>
      <c r="D10" s="230">
        <v>45551</v>
      </c>
      <c r="E10" s="45" t="s">
        <v>319</v>
      </c>
      <c r="F10" s="60"/>
    </row>
    <row r="11" spans="1:14" ht="55.5" customHeight="1" x14ac:dyDescent="0.25">
      <c r="A11" s="363"/>
      <c r="B11" s="43" t="s">
        <v>69</v>
      </c>
      <c r="C11" s="201" t="s">
        <v>514</v>
      </c>
      <c r="D11" s="230">
        <v>45582</v>
      </c>
      <c r="E11" s="45" t="s">
        <v>12</v>
      </c>
      <c r="F11" s="60"/>
    </row>
    <row r="12" spans="1:14" ht="30.75" customHeight="1" x14ac:dyDescent="0.25">
      <c r="A12" s="363"/>
      <c r="B12" s="43" t="s">
        <v>68</v>
      </c>
      <c r="C12" s="231"/>
      <c r="D12" s="231"/>
      <c r="E12" s="231"/>
      <c r="F12" s="232"/>
    </row>
    <row r="13" spans="1:14" ht="68.25" customHeight="1" x14ac:dyDescent="0.25">
      <c r="A13" s="363"/>
      <c r="B13" s="43" t="s">
        <v>82</v>
      </c>
      <c r="C13" s="202" t="s">
        <v>409</v>
      </c>
      <c r="D13" s="45">
        <v>2022</v>
      </c>
      <c r="E13" s="45" t="s">
        <v>319</v>
      </c>
      <c r="F13" s="60"/>
    </row>
    <row r="14" spans="1:14" ht="264" customHeight="1" x14ac:dyDescent="0.25">
      <c r="A14" s="363"/>
      <c r="B14" s="43" t="s">
        <v>71</v>
      </c>
      <c r="C14" s="43" t="s">
        <v>515</v>
      </c>
      <c r="D14" s="45"/>
      <c r="E14" s="45"/>
      <c r="F14" s="60"/>
    </row>
    <row r="15" spans="1:14" ht="62.25" customHeight="1" x14ac:dyDescent="0.25">
      <c r="A15" s="363"/>
      <c r="B15" s="43" t="s">
        <v>410</v>
      </c>
      <c r="C15" s="43" t="s">
        <v>516</v>
      </c>
      <c r="D15" s="45"/>
      <c r="E15" s="45" t="s">
        <v>320</v>
      </c>
      <c r="F15" s="60"/>
    </row>
    <row r="16" spans="1:14" ht="111" customHeight="1" x14ac:dyDescent="0.25">
      <c r="A16" s="363"/>
      <c r="B16" s="43" t="s">
        <v>83</v>
      </c>
      <c r="C16" s="45" t="s">
        <v>322</v>
      </c>
      <c r="D16" s="45"/>
      <c r="E16" s="43" t="s">
        <v>319</v>
      </c>
      <c r="F16" s="60"/>
    </row>
    <row r="17" spans="1:6" ht="30" x14ac:dyDescent="0.25">
      <c r="A17" s="364"/>
      <c r="B17" s="43" t="s">
        <v>91</v>
      </c>
      <c r="C17" s="202" t="s">
        <v>411</v>
      </c>
      <c r="D17" s="43"/>
      <c r="E17" s="45" t="s">
        <v>319</v>
      </c>
      <c r="F17" s="214"/>
    </row>
    <row r="18" spans="1:6" ht="36" customHeight="1" x14ac:dyDescent="0.3">
      <c r="A18" s="360" t="s">
        <v>72</v>
      </c>
      <c r="B18" s="48" t="s">
        <v>73</v>
      </c>
      <c r="C18" s="213" t="s">
        <v>412</v>
      </c>
      <c r="D18" s="38"/>
      <c r="E18" s="38" t="s">
        <v>319</v>
      </c>
      <c r="F18" s="61"/>
    </row>
    <row r="19" spans="1:6" ht="30.75" x14ac:dyDescent="0.3">
      <c r="A19" s="360"/>
      <c r="B19" s="48" t="s">
        <v>74</v>
      </c>
      <c r="C19" s="213" t="s">
        <v>412</v>
      </c>
      <c r="D19" s="95"/>
      <c r="E19" s="95" t="s">
        <v>319</v>
      </c>
      <c r="F19" s="61"/>
    </row>
    <row r="20" spans="1:6" ht="16.5" x14ac:dyDescent="0.3">
      <c r="A20" s="360"/>
      <c r="B20" s="48" t="s">
        <v>75</v>
      </c>
      <c r="C20" s="203" t="s">
        <v>413</v>
      </c>
      <c r="D20" s="38"/>
      <c r="E20" s="38" t="s">
        <v>320</v>
      </c>
      <c r="F20" s="61"/>
    </row>
    <row r="21" spans="1:6" ht="37.5" customHeight="1" x14ac:dyDescent="0.3">
      <c r="A21" s="360"/>
      <c r="B21" s="48" t="s">
        <v>76</v>
      </c>
      <c r="C21" s="203" t="s">
        <v>415</v>
      </c>
      <c r="D21" s="38"/>
      <c r="E21" s="38" t="s">
        <v>320</v>
      </c>
      <c r="F21" s="61"/>
    </row>
    <row r="22" spans="1:6" ht="58.5" customHeight="1" x14ac:dyDescent="0.3">
      <c r="A22" s="360"/>
      <c r="B22" s="48" t="s">
        <v>77</v>
      </c>
      <c r="C22" s="40" t="s">
        <v>416</v>
      </c>
      <c r="D22" s="38"/>
      <c r="E22" s="38" t="s">
        <v>319</v>
      </c>
      <c r="F22" s="61"/>
    </row>
    <row r="23" spans="1:6" ht="30.75" x14ac:dyDescent="0.3">
      <c r="A23" s="360"/>
      <c r="B23" s="48" t="s">
        <v>100</v>
      </c>
      <c r="C23" s="203" t="s">
        <v>414</v>
      </c>
      <c r="D23" s="38"/>
      <c r="E23" s="40" t="s">
        <v>319</v>
      </c>
      <c r="F23" s="215"/>
    </row>
    <row r="24" spans="1:6" ht="37.5" customHeight="1" x14ac:dyDescent="0.3">
      <c r="A24" s="360"/>
      <c r="B24" s="48" t="s">
        <v>78</v>
      </c>
      <c r="C24" s="38" t="s">
        <v>417</v>
      </c>
      <c r="D24" s="38"/>
      <c r="E24" s="200"/>
      <c r="F24" s="61"/>
    </row>
    <row r="25" spans="1:6" ht="30.75" x14ac:dyDescent="0.3">
      <c r="A25" s="360"/>
      <c r="B25" s="43" t="s">
        <v>79</v>
      </c>
      <c r="C25" s="203" t="s">
        <v>418</v>
      </c>
      <c r="D25" s="38"/>
      <c r="E25" s="200"/>
      <c r="F25" s="61"/>
    </row>
    <row r="26" spans="1:6" ht="37.5" customHeight="1" x14ac:dyDescent="0.3">
      <c r="A26" s="360"/>
      <c r="B26" s="43" t="s">
        <v>80</v>
      </c>
      <c r="C26" s="38" t="s">
        <v>419</v>
      </c>
      <c r="D26" s="38"/>
      <c r="E26" s="38" t="s">
        <v>319</v>
      </c>
      <c r="F26" s="61"/>
    </row>
    <row r="27" spans="1:6" ht="30.75" customHeight="1" x14ac:dyDescent="0.3">
      <c r="A27" s="360"/>
      <c r="B27" s="43" t="s">
        <v>81</v>
      </c>
      <c r="C27" s="203" t="s">
        <v>421</v>
      </c>
      <c r="D27" s="38"/>
      <c r="E27" s="38" t="s">
        <v>319</v>
      </c>
      <c r="F27" s="61"/>
    </row>
    <row r="28" spans="1:6" ht="30.75" customHeight="1" x14ac:dyDescent="0.3">
      <c r="A28" s="360"/>
      <c r="B28" s="43" t="s">
        <v>84</v>
      </c>
      <c r="C28" s="203" t="s">
        <v>420</v>
      </c>
      <c r="D28" s="38"/>
      <c r="E28" s="38" t="s">
        <v>319</v>
      </c>
      <c r="F28" s="61"/>
    </row>
    <row r="29" spans="1:6" ht="60.75" x14ac:dyDescent="0.3">
      <c r="A29" s="362" t="s">
        <v>88</v>
      </c>
      <c r="B29" s="43" t="s">
        <v>89</v>
      </c>
      <c r="C29" s="203" t="s">
        <v>517</v>
      </c>
      <c r="D29" s="38"/>
      <c r="E29" s="38" t="s">
        <v>320</v>
      </c>
      <c r="F29" s="61"/>
    </row>
    <row r="30" spans="1:6" ht="37.5" customHeight="1" x14ac:dyDescent="0.3">
      <c r="A30" s="363"/>
      <c r="B30" s="43" t="s">
        <v>90</v>
      </c>
      <c r="C30" s="38" t="s">
        <v>422</v>
      </c>
      <c r="D30" s="38"/>
      <c r="E30" s="38" t="s">
        <v>319</v>
      </c>
      <c r="F30" s="61"/>
    </row>
    <row r="31" spans="1:6" ht="37.5" customHeight="1" x14ac:dyDescent="0.3">
      <c r="A31" s="363"/>
      <c r="B31" s="43" t="s">
        <v>92</v>
      </c>
      <c r="C31" s="38" t="s">
        <v>422</v>
      </c>
      <c r="D31" s="38"/>
      <c r="E31" s="38" t="s">
        <v>319</v>
      </c>
      <c r="F31" s="61"/>
    </row>
    <row r="32" spans="1:6" ht="37.5" customHeight="1" x14ac:dyDescent="0.3">
      <c r="A32" s="363"/>
      <c r="B32" s="43" t="s">
        <v>93</v>
      </c>
      <c r="C32" s="38" t="s">
        <v>422</v>
      </c>
      <c r="D32" s="38"/>
      <c r="E32" s="38" t="s">
        <v>319</v>
      </c>
      <c r="F32" s="61"/>
    </row>
    <row r="33" spans="1:6" ht="33" x14ac:dyDescent="0.3">
      <c r="A33" s="364"/>
      <c r="B33" s="43" t="s">
        <v>96</v>
      </c>
      <c r="C33" s="38" t="s">
        <v>444</v>
      </c>
      <c r="D33" s="38"/>
      <c r="E33" s="38" t="s">
        <v>319</v>
      </c>
      <c r="F33" s="61"/>
    </row>
    <row r="34" spans="1:6" ht="43.5" customHeight="1" x14ac:dyDescent="0.3">
      <c r="A34" s="360" t="s">
        <v>85</v>
      </c>
      <c r="B34" s="43" t="s">
        <v>98</v>
      </c>
      <c r="C34" s="40" t="s">
        <v>323</v>
      </c>
      <c r="D34" s="38"/>
      <c r="E34" s="38" t="s">
        <v>319</v>
      </c>
      <c r="F34" s="61"/>
    </row>
    <row r="35" spans="1:6" ht="43.5" customHeight="1" x14ac:dyDescent="0.3">
      <c r="A35" s="360"/>
      <c r="B35" s="43" t="s">
        <v>86</v>
      </c>
      <c r="C35" s="40" t="s">
        <v>518</v>
      </c>
      <c r="D35" s="38"/>
      <c r="E35" s="38" t="s">
        <v>319</v>
      </c>
      <c r="F35" s="61"/>
    </row>
    <row r="36" spans="1:6" ht="43.5" customHeight="1" x14ac:dyDescent="0.3">
      <c r="A36" s="360"/>
      <c r="B36" s="43" t="s">
        <v>87</v>
      </c>
      <c r="C36" s="40" t="s">
        <v>518</v>
      </c>
      <c r="D36" s="38"/>
      <c r="E36" s="38" t="s">
        <v>319</v>
      </c>
      <c r="F36" s="61"/>
    </row>
    <row r="37" spans="1:6" ht="43.5" customHeight="1" x14ac:dyDescent="0.3">
      <c r="A37" s="360"/>
      <c r="B37" s="43" t="s">
        <v>94</v>
      </c>
      <c r="C37" s="40" t="s">
        <v>518</v>
      </c>
      <c r="D37" s="38"/>
      <c r="E37" s="38"/>
      <c r="F37" s="61"/>
    </row>
    <row r="38" spans="1:6" ht="43.5" customHeight="1" x14ac:dyDescent="0.3">
      <c r="A38" s="360"/>
      <c r="B38" s="43" t="s">
        <v>97</v>
      </c>
      <c r="C38" s="38"/>
      <c r="D38" s="38"/>
      <c r="E38" s="38"/>
      <c r="F38" s="61"/>
    </row>
    <row r="39" spans="1:6" ht="33" x14ac:dyDescent="0.3">
      <c r="A39" s="360"/>
      <c r="B39" s="43" t="s">
        <v>124</v>
      </c>
      <c r="C39" s="40" t="s">
        <v>423</v>
      </c>
      <c r="D39" s="40"/>
      <c r="E39" s="40" t="s">
        <v>319</v>
      </c>
      <c r="F39" s="61"/>
    </row>
    <row r="40" spans="1:6" ht="36" customHeight="1" thickBot="1" x14ac:dyDescent="0.3">
      <c r="A40" s="361"/>
      <c r="B40" s="62" t="s">
        <v>125</v>
      </c>
      <c r="C40" s="216" t="s">
        <v>445</v>
      </c>
      <c r="D40" s="216"/>
      <c r="E40" s="216" t="s">
        <v>319</v>
      </c>
      <c r="F40" s="217"/>
    </row>
    <row r="41" spans="1:6" ht="16.5" x14ac:dyDescent="0.3">
      <c r="A41" s="168"/>
      <c r="B41" s="168"/>
      <c r="C41" s="168"/>
      <c r="D41" s="168"/>
      <c r="E41" s="168"/>
      <c r="F41" s="168"/>
    </row>
    <row r="42" spans="1:6" ht="16.5" x14ac:dyDescent="0.3">
      <c r="A42" s="168"/>
      <c r="B42" s="168"/>
      <c r="C42" s="168"/>
      <c r="D42" s="168"/>
      <c r="E42" s="168"/>
      <c r="F42" s="168"/>
    </row>
    <row r="43" spans="1:6" ht="16.5" x14ac:dyDescent="0.3">
      <c r="A43" s="96"/>
      <c r="B43" s="96"/>
      <c r="C43" s="96"/>
      <c r="D43" s="96"/>
      <c r="E43" s="96"/>
      <c r="F43" s="96"/>
    </row>
    <row r="44" spans="1:6" ht="16.5" x14ac:dyDescent="0.3">
      <c r="A44" s="96"/>
      <c r="B44" s="96"/>
      <c r="C44" s="96"/>
      <c r="D44" s="96"/>
      <c r="E44" s="96"/>
      <c r="F44" s="96"/>
    </row>
  </sheetData>
  <mergeCells count="7">
    <mergeCell ref="B1:F1"/>
    <mergeCell ref="A3:F3"/>
    <mergeCell ref="A34:A40"/>
    <mergeCell ref="A18:A28"/>
    <mergeCell ref="A29:A33"/>
    <mergeCell ref="A6:A17"/>
    <mergeCell ref="B6:B7"/>
  </mergeCells>
  <dataValidations count="4">
    <dataValidation allowBlank="1" showInputMessage="1" showErrorMessage="1" prompt="Registre el documento soporte donde se encuentra el item del repositorio de la entidad. (Físico o Magnético)" sqref="C5:C6" xr:uid="{00000000-0002-0000-0200-000000000000}"/>
    <dataValidation allowBlank="1" showInputMessage="1" showErrorMessage="1" prompt="Registre la fecha de vigencia del soporte relacionado. Cuando sean distintos documentos y fechas en el ítem como procesos. relacione donde se encuentra el registro de actualziaciones." sqref="D5:D6" xr:uid="{00000000-0002-0000-0200-000001000000}"/>
    <dataValidation allowBlank="1" showInputMessage="1" showErrorMessage="1" prompt="Registre SI, si tiene acceso al documento, NO cuando exista alguna limitación en su acceso, indicando en las Notas del equipo Auditor la observación._x000a_" sqref="E5:E6" xr:uid="{00000000-0002-0000-0200-000002000000}"/>
    <dataValidation allowBlank="1" showInputMessage="1" showErrorMessage="1" prompt="Registre notas de relevancia de orientación sobre la información. Ej: Version desactualizada, No se presentó auditoría regular en la última vigencia, etc." sqref="F5:F6" xr:uid="{00000000-0002-0000-0200-000003000000}"/>
  </dataValidations>
  <hyperlinks>
    <hyperlink ref="C23" r:id="rId1" xr:uid="{00000000-0004-0000-0200-000000000000}"/>
    <hyperlink ref="C13" r:id="rId2" xr:uid="{00000000-0004-0000-0200-000001000000}"/>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4:K12"/>
  <sheetViews>
    <sheetView workbookViewId="0">
      <selection activeCell="C6" sqref="C6"/>
    </sheetView>
  </sheetViews>
  <sheetFormatPr baseColWidth="10" defaultColWidth="11.42578125" defaultRowHeight="15" x14ac:dyDescent="0.25"/>
  <cols>
    <col min="1" max="2" width="11.42578125" style="5"/>
    <col min="3" max="3" width="16.85546875" style="5" customWidth="1"/>
    <col min="4" max="16384" width="11.42578125" style="5"/>
  </cols>
  <sheetData>
    <row r="4" spans="3:11" ht="15.75" thickBot="1" x14ac:dyDescent="0.3"/>
    <row r="5" spans="3:11" x14ac:dyDescent="0.25">
      <c r="C5" s="147" t="s">
        <v>251</v>
      </c>
      <c r="D5" s="148"/>
      <c r="E5" s="148"/>
      <c r="F5" s="148"/>
      <c r="G5" s="148"/>
      <c r="H5" s="148"/>
      <c r="I5" s="148"/>
      <c r="J5" s="148"/>
      <c r="K5" s="149"/>
    </row>
    <row r="6" spans="3:11" ht="15.75" thickBot="1" x14ac:dyDescent="0.3">
      <c r="C6" s="150" t="s">
        <v>253</v>
      </c>
      <c r="D6" s="151" t="s">
        <v>252</v>
      </c>
      <c r="E6" s="151"/>
      <c r="F6" s="151"/>
      <c r="G6" s="151"/>
      <c r="H6" s="151"/>
      <c r="I6" s="151"/>
      <c r="J6" s="151"/>
      <c r="K6" s="152"/>
    </row>
    <row r="9" spans="3:11" ht="272.25" customHeight="1" x14ac:dyDescent="0.25">
      <c r="C9" s="367" t="s">
        <v>258</v>
      </c>
      <c r="D9" s="367"/>
      <c r="E9" s="367"/>
      <c r="F9" s="367"/>
      <c r="G9" s="367"/>
      <c r="H9" s="367"/>
      <c r="I9" s="367"/>
      <c r="J9" s="367"/>
      <c r="K9" s="367"/>
    </row>
    <row r="10" spans="3:11" ht="205.5" customHeight="1" x14ac:dyDescent="0.25">
      <c r="C10" s="367" t="s">
        <v>257</v>
      </c>
      <c r="D10" s="367"/>
      <c r="E10" s="367"/>
      <c r="F10" s="367"/>
      <c r="G10" s="367"/>
      <c r="H10" s="367"/>
      <c r="I10" s="367"/>
      <c r="J10" s="367"/>
      <c r="K10" s="367"/>
    </row>
    <row r="11" spans="3:11" ht="205.5" customHeight="1" x14ac:dyDescent="0.25">
      <c r="C11" s="166"/>
      <c r="D11" s="166"/>
      <c r="E11" s="166"/>
      <c r="F11" s="166"/>
      <c r="G11" s="166"/>
      <c r="H11" s="166"/>
      <c r="I11" s="166"/>
      <c r="J11" s="166"/>
      <c r="K11" s="166"/>
    </row>
    <row r="12" spans="3:11" ht="39.75" customHeight="1" x14ac:dyDescent="0.25">
      <c r="C12" s="368" t="s">
        <v>259</v>
      </c>
      <c r="D12" s="368"/>
      <c r="E12" s="368"/>
      <c r="F12" s="368"/>
      <c r="G12" s="368"/>
      <c r="H12" s="368"/>
      <c r="I12" s="368"/>
      <c r="J12" s="368"/>
      <c r="K12" s="368"/>
    </row>
  </sheetData>
  <mergeCells count="3">
    <mergeCell ref="C9:K9"/>
    <mergeCell ref="C10:K10"/>
    <mergeCell ref="C12:K12"/>
  </mergeCell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B43"/>
  <sheetViews>
    <sheetView zoomScale="79" zoomScaleNormal="79" workbookViewId="0">
      <pane ySplit="1" topLeftCell="A7" activePane="bottomLeft" state="frozen"/>
      <selection pane="bottomLeft" activeCell="J17" sqref="J17"/>
    </sheetView>
  </sheetViews>
  <sheetFormatPr baseColWidth="10" defaultColWidth="14.42578125" defaultRowHeight="15" customHeight="1" x14ac:dyDescent="0.3"/>
  <cols>
    <col min="1" max="1" width="4.5703125" style="174" customWidth="1"/>
    <col min="2" max="2" width="48.7109375" style="174" customWidth="1"/>
    <col min="3" max="7" width="10.7109375" style="174" customWidth="1"/>
    <col min="8" max="8" width="11.5703125" style="174" customWidth="1"/>
    <col min="9" max="9" width="14.140625" style="174" customWidth="1"/>
    <col min="10" max="10" width="22" style="245" customWidth="1"/>
    <col min="11" max="12" width="9.7109375" style="174" customWidth="1"/>
    <col min="13" max="13" width="13" style="174" customWidth="1"/>
    <col min="14" max="14" width="10.85546875" style="174" customWidth="1"/>
    <col min="15" max="16" width="10.7109375" style="174" customWidth="1"/>
    <col min="17" max="17" width="16.28515625" style="174" customWidth="1"/>
    <col min="18" max="18" width="20" style="174" customWidth="1"/>
    <col min="19" max="19" width="13.5703125" style="174" customWidth="1"/>
    <col min="20" max="21" width="32.140625" style="174" customWidth="1"/>
    <col min="22" max="24" width="14.42578125" style="174"/>
    <col min="25" max="25" width="39" style="174" customWidth="1"/>
    <col min="26" max="16384" width="14.42578125" style="174"/>
  </cols>
  <sheetData>
    <row r="1" spans="2:28" ht="15" customHeight="1" thickBot="1" x14ac:dyDescent="0.35">
      <c r="C1" s="241" t="s">
        <v>1</v>
      </c>
      <c r="D1" s="242" t="s">
        <v>2</v>
      </c>
      <c r="E1" s="243" t="s">
        <v>3</v>
      </c>
      <c r="F1" s="233" t="s">
        <v>4</v>
      </c>
    </row>
    <row r="2" spans="2:28" ht="16.5" x14ac:dyDescent="0.3">
      <c r="B2" s="394" t="s">
        <v>16</v>
      </c>
      <c r="C2" s="397" t="s">
        <v>302</v>
      </c>
      <c r="D2" s="381"/>
      <c r="E2" s="381"/>
      <c r="F2" s="381"/>
      <c r="G2" s="381"/>
      <c r="H2" s="381"/>
      <c r="I2" s="381"/>
      <c r="J2" s="381"/>
      <c r="K2" s="381"/>
      <c r="L2" s="381"/>
      <c r="M2" s="381"/>
      <c r="N2" s="381"/>
      <c r="O2" s="381"/>
      <c r="P2" s="381"/>
      <c r="Q2" s="380"/>
      <c r="R2" s="404"/>
      <c r="S2" s="405"/>
      <c r="T2" s="406"/>
    </row>
    <row r="3" spans="2:28" ht="16.5" x14ac:dyDescent="0.3">
      <c r="B3" s="395"/>
      <c r="C3" s="398"/>
      <c r="D3" s="399"/>
      <c r="E3" s="399"/>
      <c r="F3" s="399"/>
      <c r="G3" s="399"/>
      <c r="H3" s="399"/>
      <c r="I3" s="399"/>
      <c r="J3" s="399"/>
      <c r="K3" s="399"/>
      <c r="L3" s="399"/>
      <c r="M3" s="399"/>
      <c r="N3" s="399"/>
      <c r="O3" s="399"/>
      <c r="P3" s="399"/>
      <c r="Q3" s="400"/>
      <c r="R3" s="409"/>
      <c r="S3" s="410"/>
      <c r="T3" s="407"/>
    </row>
    <row r="4" spans="2:28" ht="16.5" x14ac:dyDescent="0.3">
      <c r="B4" s="395"/>
      <c r="C4" s="398"/>
      <c r="D4" s="399"/>
      <c r="E4" s="399"/>
      <c r="F4" s="399"/>
      <c r="G4" s="399"/>
      <c r="H4" s="399"/>
      <c r="I4" s="399"/>
      <c r="J4" s="399"/>
      <c r="K4" s="399"/>
      <c r="L4" s="399"/>
      <c r="M4" s="399"/>
      <c r="N4" s="399"/>
      <c r="O4" s="399"/>
      <c r="P4" s="399"/>
      <c r="Q4" s="400"/>
      <c r="R4" s="409"/>
      <c r="S4" s="410"/>
      <c r="T4" s="407"/>
    </row>
    <row r="5" spans="2:28" ht="17.25" thickBot="1" x14ac:dyDescent="0.35">
      <c r="B5" s="396"/>
      <c r="C5" s="401"/>
      <c r="D5" s="402"/>
      <c r="E5" s="402"/>
      <c r="F5" s="402"/>
      <c r="G5" s="402"/>
      <c r="H5" s="402"/>
      <c r="I5" s="402"/>
      <c r="J5" s="402"/>
      <c r="K5" s="402"/>
      <c r="L5" s="402"/>
      <c r="M5" s="402"/>
      <c r="N5" s="402"/>
      <c r="O5" s="402"/>
      <c r="P5" s="402"/>
      <c r="Q5" s="403"/>
      <c r="R5" s="411"/>
      <c r="S5" s="412"/>
      <c r="T5" s="408"/>
    </row>
    <row r="6" spans="2:28" ht="17.25" thickBot="1" x14ac:dyDescent="0.35">
      <c r="B6" s="175" t="s">
        <v>11</v>
      </c>
      <c r="C6" s="392">
        <v>45657</v>
      </c>
      <c r="D6" s="393"/>
    </row>
    <row r="7" spans="2:28" ht="15" customHeight="1" thickBot="1" x14ac:dyDescent="0.35"/>
    <row r="8" spans="2:28" ht="17.25" thickBot="1" x14ac:dyDescent="0.35">
      <c r="B8" s="225">
        <v>1</v>
      </c>
      <c r="C8" s="375">
        <v>2</v>
      </c>
      <c r="D8" s="376"/>
      <c r="E8" s="376"/>
      <c r="F8" s="376"/>
      <c r="G8" s="376"/>
      <c r="H8" s="376"/>
      <c r="I8" s="376"/>
      <c r="J8" s="376"/>
      <c r="K8" s="190"/>
      <c r="L8" s="190"/>
      <c r="M8" s="379">
        <v>3</v>
      </c>
      <c r="N8" s="380"/>
      <c r="O8" s="379">
        <v>4</v>
      </c>
      <c r="P8" s="380"/>
      <c r="Q8" s="379">
        <v>5</v>
      </c>
      <c r="R8" s="381"/>
      <c r="S8" s="381"/>
      <c r="T8" s="373">
        <v>6</v>
      </c>
      <c r="U8" s="374"/>
    </row>
    <row r="9" spans="2:28" ht="75" customHeight="1" x14ac:dyDescent="0.3">
      <c r="B9" s="386" t="s">
        <v>301</v>
      </c>
      <c r="C9" s="378" t="s">
        <v>0</v>
      </c>
      <c r="D9" s="388"/>
      <c r="E9" s="388"/>
      <c r="F9" s="388"/>
      <c r="G9" s="388"/>
      <c r="H9" s="384" t="s">
        <v>6</v>
      </c>
      <c r="I9" s="389"/>
      <c r="J9" s="369" t="s">
        <v>290</v>
      </c>
      <c r="K9" s="377"/>
      <c r="L9" s="370"/>
      <c r="M9" s="377" t="s">
        <v>7</v>
      </c>
      <c r="N9" s="390"/>
      <c r="O9" s="384" t="s">
        <v>8</v>
      </c>
      <c r="P9" s="390"/>
      <c r="Q9" s="382" t="s">
        <v>9</v>
      </c>
      <c r="R9" s="382" t="s">
        <v>10</v>
      </c>
      <c r="S9" s="384" t="s">
        <v>13</v>
      </c>
      <c r="T9" s="369" t="s">
        <v>14</v>
      </c>
      <c r="U9" s="370"/>
    </row>
    <row r="10" spans="2:28" ht="47.25" customHeight="1" x14ac:dyDescent="0.3">
      <c r="B10" s="387"/>
      <c r="C10" s="241" t="s">
        <v>1</v>
      </c>
      <c r="D10" s="242" t="s">
        <v>2</v>
      </c>
      <c r="E10" s="243" t="s">
        <v>3</v>
      </c>
      <c r="F10" s="233" t="s">
        <v>4</v>
      </c>
      <c r="G10" s="244" t="s">
        <v>5</v>
      </c>
      <c r="H10" s="385"/>
      <c r="I10" s="388"/>
      <c r="J10" s="371"/>
      <c r="K10" s="378"/>
      <c r="L10" s="372"/>
      <c r="M10" s="388"/>
      <c r="N10" s="391"/>
      <c r="O10" s="385"/>
      <c r="P10" s="391"/>
      <c r="Q10" s="383"/>
      <c r="R10" s="383"/>
      <c r="S10" s="385"/>
      <c r="T10" s="371"/>
      <c r="U10" s="372"/>
    </row>
    <row r="11" spans="2:28" ht="33.75" customHeight="1" x14ac:dyDescent="0.3">
      <c r="B11" s="284" t="s">
        <v>476</v>
      </c>
      <c r="C11" s="219">
        <v>0</v>
      </c>
      <c r="D11" s="219">
        <v>2</v>
      </c>
      <c r="E11" s="219">
        <v>3</v>
      </c>
      <c r="F11" s="219">
        <v>0</v>
      </c>
      <c r="G11" s="220">
        <f t="shared" ref="G11:G28" si="0">SUM(C11:F11)</f>
        <v>5</v>
      </c>
      <c r="H11" s="220" t="str">
        <f>IF(G11=0,0,IF(($C11/$G11)&gt;=0.2,"Extremo",+IF((($C11/G11)+($D11/$G11))&gt;=0.3,"Alto",+IF((($C11/$G11)+($D11/$G11)+($E11/$G11))&gt;=0.4,"Moderado",+IF(($C11/$G11)+($D11/$G11)+($E11/$G11)+($F11/$G11)&gt;=0.5,"Bajo",IF(G11=0,0))))))</f>
        <v>Alto</v>
      </c>
      <c r="I11" s="218">
        <f t="shared" ref="I11:I28" si="1">(IF(H11="Extremo",50%,(IF(H11="Alto",40%,IF(H11="Moderado",15%,IF(H11="Bajo",10%,0))))))</f>
        <v>0.4</v>
      </c>
      <c r="J11" s="246" t="e">
        <f>'ANALISIS OCI'!AC9</f>
        <v>#DIV/0!</v>
      </c>
      <c r="K11" s="218" t="e">
        <f t="shared" ref="K11:K28" si="2">(IF(J11="Extremo",50%,(IF(J11="Alto",40%,IF(J11="Moderado",15%,IF(J11="Bajo",10%,0))))))</f>
        <v>#DIV/0!</v>
      </c>
      <c r="L11" s="218">
        <f>IF(I11=0,K11,I11)</f>
        <v>0.4</v>
      </c>
      <c r="M11" s="221" t="s">
        <v>12</v>
      </c>
      <c r="N11" s="218">
        <f t="shared" ref="N11:N28" si="3">IF(M11="Si",100%,IF(M11="No",0,0))</f>
        <v>0</v>
      </c>
      <c r="O11" s="287" t="s">
        <v>324</v>
      </c>
      <c r="P11" s="218">
        <f t="shared" ref="P11:P28" si="4">IF(O11="Si",20%,IF(O11="No",0,0))</f>
        <v>0.2</v>
      </c>
      <c r="Q11" s="239">
        <v>45497</v>
      </c>
      <c r="R11" s="223">
        <f>+$C$6-Q11</f>
        <v>160</v>
      </c>
      <c r="S11" s="224">
        <f t="shared" ref="S11:S28" si="5">IF(R11&gt;=1080,30%,IF(R11&gt;=720,20%,IF(R11&gt;=360,10%,IF(R11&lt;=359,0%,0))))</f>
        <v>0</v>
      </c>
      <c r="T11" s="176">
        <f>IF(N11=100%,100%,(L11+P11+S11))</f>
        <v>0.60000000000000009</v>
      </c>
      <c r="U11" s="234" t="e">
        <f>+IF(T11&gt;=80%,$AB$12,IF(AND( T11&gt;60%,T11&lt;80%),$AB$13,#REF!))</f>
        <v>#REF!</v>
      </c>
    </row>
    <row r="12" spans="2:28" ht="33.75" customHeight="1" x14ac:dyDescent="0.3">
      <c r="B12" s="284" t="s">
        <v>361</v>
      </c>
      <c r="C12" s="219">
        <v>0</v>
      </c>
      <c r="D12" s="219">
        <v>2</v>
      </c>
      <c r="E12" s="219">
        <v>0</v>
      </c>
      <c r="F12" s="219">
        <v>0</v>
      </c>
      <c r="G12" s="220">
        <f t="shared" si="0"/>
        <v>2</v>
      </c>
      <c r="H12" s="220" t="str">
        <f t="shared" ref="H12:H28" si="6">IF(G12=0,0,IF(($C12/$G12)&gt;=0.2,"Extremo",+IF((($C12/G12)+($D12/$G12))&gt;=0.3,"Alto",+IF((($C12/$G12)+($D12/$G12)+($E12/$G12))&gt;=0.4,"Moderado",+IF(($C12/$G12)+($D12/$G12)+($E12/$G12)+($F12/$G12)&gt;=0.5,"Bajo",IF(G12=0,0))))))</f>
        <v>Alto</v>
      </c>
      <c r="I12" s="218">
        <f t="shared" si="1"/>
        <v>0.4</v>
      </c>
      <c r="J12" s="246" t="e">
        <f>'ANALISIS OCI'!AC10</f>
        <v>#DIV/0!</v>
      </c>
      <c r="K12" s="218" t="e">
        <f t="shared" si="2"/>
        <v>#DIV/0!</v>
      </c>
      <c r="L12" s="218">
        <f t="shared" ref="L12:L28" si="7">IF(I12=0,K12,I12)</f>
        <v>0.4</v>
      </c>
      <c r="M12" s="221" t="s">
        <v>12</v>
      </c>
      <c r="N12" s="218">
        <f t="shared" si="3"/>
        <v>0</v>
      </c>
      <c r="O12" s="221" t="s">
        <v>12</v>
      </c>
      <c r="P12" s="218">
        <f t="shared" si="4"/>
        <v>0</v>
      </c>
      <c r="Q12" s="222">
        <v>45441</v>
      </c>
      <c r="R12" s="223">
        <f t="shared" ref="R12:R28" si="8">+$C$6-Q12</f>
        <v>216</v>
      </c>
      <c r="S12" s="224">
        <f t="shared" si="5"/>
        <v>0</v>
      </c>
      <c r="T12" s="176">
        <f t="shared" ref="T12:T28" si="9">IF(N12=100%,100%,(L12+P12+S12))</f>
        <v>0.4</v>
      </c>
      <c r="U12" s="234" t="e">
        <f>+IF(T12&gt;=80%,$AB$12,IF(AND( T12&gt;60%,T12&lt;80%),$AB$13,#REF!))</f>
        <v>#REF!</v>
      </c>
      <c r="AB12" s="174" t="s">
        <v>365</v>
      </c>
    </row>
    <row r="13" spans="2:28" ht="33.75" customHeight="1" x14ac:dyDescent="0.3">
      <c r="B13" s="284" t="s">
        <v>355</v>
      </c>
      <c r="C13" s="219">
        <v>0</v>
      </c>
      <c r="D13" s="219">
        <v>3</v>
      </c>
      <c r="E13" s="219">
        <v>0</v>
      </c>
      <c r="F13" s="219">
        <v>0</v>
      </c>
      <c r="G13" s="220">
        <f t="shared" si="0"/>
        <v>3</v>
      </c>
      <c r="H13" s="220" t="str">
        <f t="shared" si="6"/>
        <v>Alto</v>
      </c>
      <c r="I13" s="218">
        <f t="shared" si="1"/>
        <v>0.4</v>
      </c>
      <c r="J13" s="246" t="e">
        <f>'ANALISIS OCI'!AC11</f>
        <v>#DIV/0!</v>
      </c>
      <c r="K13" s="218" t="e">
        <f t="shared" si="2"/>
        <v>#DIV/0!</v>
      </c>
      <c r="L13" s="218">
        <f t="shared" si="7"/>
        <v>0.4</v>
      </c>
      <c r="M13" s="221" t="s">
        <v>12</v>
      </c>
      <c r="N13" s="218">
        <f t="shared" si="3"/>
        <v>0</v>
      </c>
      <c r="O13" s="221" t="s">
        <v>12</v>
      </c>
      <c r="P13" s="218">
        <f t="shared" si="4"/>
        <v>0</v>
      </c>
      <c r="Q13" s="222">
        <v>45120</v>
      </c>
      <c r="R13" s="223">
        <f t="shared" si="8"/>
        <v>537</v>
      </c>
      <c r="S13" s="224">
        <f t="shared" si="5"/>
        <v>0.1</v>
      </c>
      <c r="T13" s="176">
        <f t="shared" si="9"/>
        <v>0.5</v>
      </c>
      <c r="U13" s="234" t="e">
        <f>+IF(T13&gt;=80%,$AB$12,IF(AND( T13&gt;60%,T13&lt;80%),$AB$13,#REF!))</f>
        <v>#REF!</v>
      </c>
      <c r="AB13" s="174" t="s">
        <v>366</v>
      </c>
    </row>
    <row r="14" spans="2:28" ht="33.75" customHeight="1" x14ac:dyDescent="0.3">
      <c r="B14" s="284" t="s">
        <v>356</v>
      </c>
      <c r="C14" s="219">
        <v>0</v>
      </c>
      <c r="D14" s="219">
        <v>2</v>
      </c>
      <c r="E14" s="219">
        <v>2</v>
      </c>
      <c r="F14" s="219">
        <v>0</v>
      </c>
      <c r="G14" s="220">
        <f t="shared" si="0"/>
        <v>4</v>
      </c>
      <c r="H14" s="220" t="str">
        <f t="shared" si="6"/>
        <v>Alto</v>
      </c>
      <c r="I14" s="218">
        <f t="shared" si="1"/>
        <v>0.4</v>
      </c>
      <c r="J14" s="246" t="e">
        <f>'ANALISIS OCI'!AC12</f>
        <v>#DIV/0!</v>
      </c>
      <c r="K14" s="218" t="e">
        <f t="shared" si="2"/>
        <v>#DIV/0!</v>
      </c>
      <c r="L14" s="218">
        <f t="shared" si="7"/>
        <v>0.4</v>
      </c>
      <c r="M14" s="221" t="s">
        <v>12</v>
      </c>
      <c r="N14" s="218">
        <f t="shared" si="3"/>
        <v>0</v>
      </c>
      <c r="O14" s="221" t="s">
        <v>12</v>
      </c>
      <c r="P14" s="218">
        <f>IF(O14="Si",20%,IF(O14="No",0,0))</f>
        <v>0</v>
      </c>
      <c r="Q14" s="222">
        <v>45412</v>
      </c>
      <c r="R14" s="223">
        <f t="shared" si="8"/>
        <v>245</v>
      </c>
      <c r="S14" s="224">
        <f t="shared" si="5"/>
        <v>0</v>
      </c>
      <c r="T14" s="176">
        <f t="shared" si="9"/>
        <v>0.4</v>
      </c>
      <c r="U14" s="234" t="e">
        <f>+IF(T14&gt;=80%,$AB$12,IF(AND( T14&gt;60%,T14&lt;80%),$AB$13,#REF!))</f>
        <v>#REF!</v>
      </c>
    </row>
    <row r="15" spans="2:28" ht="33.75" customHeight="1" x14ac:dyDescent="0.3">
      <c r="B15" s="284" t="s">
        <v>357</v>
      </c>
      <c r="C15" s="219">
        <v>0</v>
      </c>
      <c r="D15" s="219">
        <v>0</v>
      </c>
      <c r="E15" s="219">
        <v>4</v>
      </c>
      <c r="F15" s="219">
        <v>0</v>
      </c>
      <c r="G15" s="220">
        <f t="shared" si="0"/>
        <v>4</v>
      </c>
      <c r="H15" s="220" t="str">
        <f t="shared" si="6"/>
        <v>Moderado</v>
      </c>
      <c r="I15" s="218">
        <f t="shared" si="1"/>
        <v>0.15</v>
      </c>
      <c r="J15" s="246" t="e">
        <f>'ANALISIS OCI'!AC13</f>
        <v>#DIV/0!</v>
      </c>
      <c r="K15" s="218" t="e">
        <f t="shared" si="2"/>
        <v>#DIV/0!</v>
      </c>
      <c r="L15" s="218">
        <f t="shared" si="7"/>
        <v>0.15</v>
      </c>
      <c r="M15" s="221" t="s">
        <v>12</v>
      </c>
      <c r="N15" s="218">
        <f t="shared" si="3"/>
        <v>0</v>
      </c>
      <c r="O15" s="221" t="s">
        <v>12</v>
      </c>
      <c r="P15" s="218">
        <f t="shared" si="4"/>
        <v>0</v>
      </c>
      <c r="Q15" s="222">
        <v>44017</v>
      </c>
      <c r="R15" s="223">
        <f t="shared" si="8"/>
        <v>1640</v>
      </c>
      <c r="S15" s="224">
        <f t="shared" si="5"/>
        <v>0.3</v>
      </c>
      <c r="T15" s="176">
        <f t="shared" si="9"/>
        <v>0.44999999999999996</v>
      </c>
      <c r="U15" s="234" t="e">
        <f>+IF(T15&gt;=80%,$AB$12,IF(AND( T15&gt;60%,T15&lt;80%),$AB$13,#REF!))</f>
        <v>#REF!</v>
      </c>
    </row>
    <row r="16" spans="2:28" ht="33.75" customHeight="1" x14ac:dyDescent="0.3">
      <c r="B16" s="284" t="s">
        <v>477</v>
      </c>
      <c r="C16" s="219">
        <v>0</v>
      </c>
      <c r="D16" s="219">
        <v>4</v>
      </c>
      <c r="E16" s="219">
        <v>3</v>
      </c>
      <c r="F16" s="219">
        <v>0</v>
      </c>
      <c r="G16" s="220">
        <f>SUM(C16:F16)</f>
        <v>7</v>
      </c>
      <c r="H16" s="220" t="str">
        <f>IF(G16=0,0,IF(($C16/$G16)&gt;=0.2,"Extremo",+IF((($C16/G16)+($D16/$G16))&gt;=0.3,"Alto",+IF((($C16/$G16)+($D16/$G16)+($E16/$G16))&gt;=0.4,"Moderado",+IF(($C16/$G16)+($D16/$G16)+($E16/$G16)+($F16/$G16)&gt;=0.5,"Bajo",IF(G16=0,0))))))</f>
        <v>Alto</v>
      </c>
      <c r="I16" s="218">
        <f t="shared" si="1"/>
        <v>0.4</v>
      </c>
      <c r="J16" s="246" t="e">
        <f>'ANALISIS OCI'!AC14</f>
        <v>#DIV/0!</v>
      </c>
      <c r="K16" s="218" t="e">
        <f t="shared" si="2"/>
        <v>#DIV/0!</v>
      </c>
      <c r="L16" s="218">
        <f>IF(I16=0,K16,I16)</f>
        <v>0.4</v>
      </c>
      <c r="M16" s="221" t="s">
        <v>12</v>
      </c>
      <c r="N16" s="218">
        <f>IF(M16="Si",100%,IF(M16="No",0,0))</f>
        <v>0</v>
      </c>
      <c r="O16" s="287" t="s">
        <v>324</v>
      </c>
      <c r="P16" s="218">
        <f>IF(O16="Si",20%,IF(O16="No",0,0))</f>
        <v>0.2</v>
      </c>
      <c r="Q16" s="222">
        <v>45498</v>
      </c>
      <c r="R16" s="223">
        <f t="shared" si="8"/>
        <v>159</v>
      </c>
      <c r="S16" s="224">
        <f t="shared" si="5"/>
        <v>0</v>
      </c>
      <c r="T16" s="176">
        <f t="shared" si="9"/>
        <v>0.60000000000000009</v>
      </c>
      <c r="U16" s="234" t="e">
        <f>+IF(T16&gt;=80%,$AB$12,IF(AND( T16&gt;60%,T16&lt;80%),$AB$13,#REF!))</f>
        <v>#REF!</v>
      </c>
    </row>
    <row r="17" spans="2:21" ht="33.75" customHeight="1" x14ac:dyDescent="0.3">
      <c r="B17" s="284" t="s">
        <v>363</v>
      </c>
      <c r="C17" s="219">
        <v>0</v>
      </c>
      <c r="D17" s="219">
        <v>2</v>
      </c>
      <c r="E17" s="219">
        <v>0</v>
      </c>
      <c r="F17" s="219">
        <v>2</v>
      </c>
      <c r="G17" s="235">
        <f t="shared" si="0"/>
        <v>4</v>
      </c>
      <c r="H17" s="235" t="str">
        <f>IF(G17=0,0,IF(($C17/$G17)&gt;=0.2,"Extremo",+IF((($C17/G17)+($D17/$G17))&gt;=0.3,"Alto",+IF((($C17/$G17)+($D17/$G17)+($E17/$G17))&gt;=0.4,"Moderado",+IF(($C17/$G17)+($D17/$G17)+($E17/$G17)+($F17/$G17)&gt;=0.5,"Bajo",IF(G17=0,0))))))</f>
        <v>Alto</v>
      </c>
      <c r="I17" s="176">
        <f t="shared" si="1"/>
        <v>0.4</v>
      </c>
      <c r="J17" s="246" t="e">
        <f>'ANALISIS OCI'!AC15</f>
        <v>#DIV/0!</v>
      </c>
      <c r="K17" s="176" t="e">
        <f t="shared" si="2"/>
        <v>#DIV/0!</v>
      </c>
      <c r="L17" s="176">
        <f t="shared" si="7"/>
        <v>0.4</v>
      </c>
      <c r="M17" s="221" t="s">
        <v>12</v>
      </c>
      <c r="N17" s="176">
        <f t="shared" si="3"/>
        <v>0</v>
      </c>
      <c r="O17" s="287" t="s">
        <v>324</v>
      </c>
      <c r="P17" s="176">
        <f t="shared" si="4"/>
        <v>0.2</v>
      </c>
      <c r="Q17" s="238">
        <v>44488</v>
      </c>
      <c r="R17" s="236">
        <f t="shared" si="8"/>
        <v>1169</v>
      </c>
      <c r="S17" s="237">
        <f t="shared" si="5"/>
        <v>0.3</v>
      </c>
      <c r="T17" s="176">
        <f t="shared" si="9"/>
        <v>0.90000000000000013</v>
      </c>
      <c r="U17" s="234" t="str">
        <f>+IF(T17&gt;=80%,$AB$12,IF(AND( T17&gt;60%,T17&lt;80%),$AB$13,#REF!))</f>
        <v xml:space="preserve">Incluir en el ciclo de auditorías de la vigencia </v>
      </c>
    </row>
    <row r="18" spans="2:21" ht="33.75" customHeight="1" x14ac:dyDescent="0.3">
      <c r="B18" s="284" t="s">
        <v>475</v>
      </c>
      <c r="C18" s="219">
        <v>0</v>
      </c>
      <c r="D18" s="219">
        <v>0</v>
      </c>
      <c r="E18" s="219">
        <v>1</v>
      </c>
      <c r="F18" s="219">
        <v>0</v>
      </c>
      <c r="G18" s="235">
        <f>SUM(C18:F18)</f>
        <v>1</v>
      </c>
      <c r="H18" s="235" t="str">
        <f>IF(G18=0,0,IF(($C18/$G18)&gt;=0.2,"Extremo",+IF((($C18/G18)+($D18/$G18))&gt;=0.3,"Alto",+IF((($C18/$G18)+($D18/$G18)+($E18/$G18))&gt;=0.4,"Moderado",+IF(($C18/$G18)+($D18/$G18)+($E18/$G18)+($F18/$G18)&gt;=0.5,"Bajo",IF(G18=0,0))))))</f>
        <v>Moderado</v>
      </c>
      <c r="I18" s="176">
        <f t="shared" si="1"/>
        <v>0.15</v>
      </c>
      <c r="J18" s="246" t="e">
        <f>'ANALISIS OCI'!AC16</f>
        <v>#DIV/0!</v>
      </c>
      <c r="K18" s="176" t="e">
        <f t="shared" si="2"/>
        <v>#DIV/0!</v>
      </c>
      <c r="L18" s="176">
        <f>IF(I18=0,K18,I18)</f>
        <v>0.15</v>
      </c>
      <c r="M18" s="221" t="s">
        <v>12</v>
      </c>
      <c r="N18" s="176">
        <f>IF(M18="Si",100%,IF(M18="No",0,0))</f>
        <v>0</v>
      </c>
      <c r="O18" s="314" t="s">
        <v>324</v>
      </c>
      <c r="P18" s="176">
        <f>IF(O18="Si",20%,IF(O18="No",0,0))</f>
        <v>0.2</v>
      </c>
      <c r="Q18" s="238">
        <v>45238</v>
      </c>
      <c r="R18" s="236">
        <f t="shared" si="8"/>
        <v>419</v>
      </c>
      <c r="S18" s="237">
        <f t="shared" si="5"/>
        <v>0.1</v>
      </c>
      <c r="T18" s="176">
        <f t="shared" si="9"/>
        <v>0.44999999999999996</v>
      </c>
      <c r="U18" s="234" t="e">
        <f>+IF(T18&gt;=80%,$AB$12,IF(AND( T18&gt;60%,T18&lt;80%),$AB$13,#REF!))</f>
        <v>#REF!</v>
      </c>
    </row>
    <row r="19" spans="2:21" ht="33.75" customHeight="1" x14ac:dyDescent="0.3">
      <c r="B19" s="284" t="s">
        <v>358</v>
      </c>
      <c r="C19" s="219">
        <v>0</v>
      </c>
      <c r="D19" s="219">
        <v>6</v>
      </c>
      <c r="E19" s="219">
        <v>0</v>
      </c>
      <c r="F19" s="219">
        <v>0</v>
      </c>
      <c r="G19" s="235">
        <f>SUM(C19:F19)</f>
        <v>6</v>
      </c>
      <c r="H19" s="235" t="str">
        <f>IF(G19=0,0,IF(($C19/$G19)&gt;=0.2,"Extremo",+IF((($C19/G19)+($D19/$G19))&gt;=0.3,"Alto",+IF((($C19/$G19)+($D19/$G19)+($E19/$G19))&gt;=0.4,"Moderado",+IF(($C19/$G19)+($D19/$G19)+($E19/$G19)+($F19/$G19)&gt;=0.5,"Bajo",IF(G19=0,0))))))</f>
        <v>Alto</v>
      </c>
      <c r="I19" s="176">
        <f t="shared" si="1"/>
        <v>0.4</v>
      </c>
      <c r="J19" s="246" t="e">
        <f>'ANALISIS OCI'!AC17</f>
        <v>#DIV/0!</v>
      </c>
      <c r="K19" s="176" t="e">
        <f t="shared" si="2"/>
        <v>#DIV/0!</v>
      </c>
      <c r="L19" s="176">
        <f>IF(I19=0,K19,I19)</f>
        <v>0.4</v>
      </c>
      <c r="M19" s="221" t="s">
        <v>12</v>
      </c>
      <c r="N19" s="176">
        <f>IF(M19="Si",100%,IF(M19="No",0,0))</f>
        <v>0</v>
      </c>
      <c r="O19" s="287" t="s">
        <v>324</v>
      </c>
      <c r="P19" s="176">
        <f>IF(O19="Si",20%,IF(O19="No",0,0))</f>
        <v>0.2</v>
      </c>
      <c r="Q19" s="310">
        <v>45657</v>
      </c>
      <c r="R19" s="236">
        <f t="shared" si="8"/>
        <v>0</v>
      </c>
      <c r="S19" s="237">
        <f t="shared" si="5"/>
        <v>0</v>
      </c>
      <c r="T19" s="176">
        <f t="shared" si="9"/>
        <v>0.60000000000000009</v>
      </c>
      <c r="U19" s="234" t="e">
        <f>+IF(T19&gt;=80%,$AB$12,IF(AND( T19&gt;60%,T19&lt;80%),$AB$13,#REF!))</f>
        <v>#REF!</v>
      </c>
    </row>
    <row r="20" spans="2:21" ht="33.75" customHeight="1" x14ac:dyDescent="0.3">
      <c r="B20" s="284" t="s">
        <v>359</v>
      </c>
      <c r="C20" s="219">
        <v>0</v>
      </c>
      <c r="D20" s="219">
        <v>0</v>
      </c>
      <c r="E20" s="219">
        <v>2</v>
      </c>
      <c r="F20" s="219">
        <v>0</v>
      </c>
      <c r="G20" s="235">
        <f t="shared" si="0"/>
        <v>2</v>
      </c>
      <c r="H20" s="235" t="str">
        <f t="shared" si="6"/>
        <v>Moderado</v>
      </c>
      <c r="I20" s="176">
        <f t="shared" si="1"/>
        <v>0.15</v>
      </c>
      <c r="J20" s="246" t="e">
        <f>'ANALISIS OCI'!AC18</f>
        <v>#DIV/0!</v>
      </c>
      <c r="K20" s="176" t="e">
        <f t="shared" si="2"/>
        <v>#DIV/0!</v>
      </c>
      <c r="L20" s="176">
        <f t="shared" si="7"/>
        <v>0.15</v>
      </c>
      <c r="M20" s="221" t="s">
        <v>12</v>
      </c>
      <c r="N20" s="176">
        <f t="shared" si="3"/>
        <v>0</v>
      </c>
      <c r="O20" s="221" t="s">
        <v>12</v>
      </c>
      <c r="P20" s="176">
        <f t="shared" si="4"/>
        <v>0</v>
      </c>
      <c r="Q20" s="238">
        <v>43817</v>
      </c>
      <c r="R20" s="236">
        <f t="shared" si="8"/>
        <v>1840</v>
      </c>
      <c r="S20" s="237">
        <f t="shared" si="5"/>
        <v>0.3</v>
      </c>
      <c r="T20" s="176">
        <f t="shared" si="9"/>
        <v>0.44999999999999996</v>
      </c>
      <c r="U20" s="234" t="e">
        <f>+IF(T20&gt;=80%,$AB$12,IF(AND( T20&gt;60%,T20&lt;80%),$AB$13,#REF!))</f>
        <v>#REF!</v>
      </c>
    </row>
    <row r="21" spans="2:21" ht="33.75" customHeight="1" x14ac:dyDescent="0.3">
      <c r="B21" s="284" t="s">
        <v>360</v>
      </c>
      <c r="C21" s="219">
        <v>0</v>
      </c>
      <c r="D21" s="219">
        <v>1</v>
      </c>
      <c r="E21" s="219">
        <v>0</v>
      </c>
      <c r="F21" s="219">
        <v>0</v>
      </c>
      <c r="G21" s="235">
        <f t="shared" si="0"/>
        <v>1</v>
      </c>
      <c r="H21" s="235" t="str">
        <f t="shared" si="6"/>
        <v>Alto</v>
      </c>
      <c r="I21" s="176">
        <f t="shared" si="1"/>
        <v>0.4</v>
      </c>
      <c r="J21" s="246" t="e">
        <f>'ANALISIS OCI'!AC19</f>
        <v>#DIV/0!</v>
      </c>
      <c r="K21" s="176" t="e">
        <f t="shared" si="2"/>
        <v>#DIV/0!</v>
      </c>
      <c r="L21" s="176">
        <f t="shared" si="7"/>
        <v>0.4</v>
      </c>
      <c r="M21" s="221" t="s">
        <v>12</v>
      </c>
      <c r="N21" s="176">
        <f t="shared" si="3"/>
        <v>0</v>
      </c>
      <c r="O21" s="221" t="s">
        <v>12</v>
      </c>
      <c r="P21" s="176">
        <f t="shared" si="4"/>
        <v>0</v>
      </c>
      <c r="Q21" s="310"/>
      <c r="R21" s="236">
        <f t="shared" si="8"/>
        <v>45657</v>
      </c>
      <c r="S21" s="237">
        <f t="shared" si="5"/>
        <v>0.3</v>
      </c>
      <c r="T21" s="176">
        <f t="shared" si="9"/>
        <v>0.7</v>
      </c>
      <c r="U21" s="234" t="str">
        <f>+IF(T21&gt;=80%,$AB$12,IF(AND( T21&gt;60%,T21&lt;80%),$AB$13,#REF!))</f>
        <v xml:space="preserve">Incluir en el ciclo vigente de acuerdo a disponibilidad de recursos </v>
      </c>
    </row>
    <row r="22" spans="2:21" ht="33.75" customHeight="1" x14ac:dyDescent="0.3">
      <c r="B22" s="284" t="s">
        <v>364</v>
      </c>
      <c r="C22" s="219">
        <v>0</v>
      </c>
      <c r="D22" s="219">
        <v>1</v>
      </c>
      <c r="E22" s="219">
        <v>0</v>
      </c>
      <c r="F22" s="219">
        <v>0</v>
      </c>
      <c r="G22" s="235">
        <f t="shared" si="0"/>
        <v>1</v>
      </c>
      <c r="H22" s="235" t="str">
        <f t="shared" si="6"/>
        <v>Alto</v>
      </c>
      <c r="I22" s="176">
        <f t="shared" si="1"/>
        <v>0.4</v>
      </c>
      <c r="J22" s="246" t="e">
        <f>'ANALISIS OCI'!AC20</f>
        <v>#DIV/0!</v>
      </c>
      <c r="K22" s="176" t="e">
        <f t="shared" si="2"/>
        <v>#DIV/0!</v>
      </c>
      <c r="L22" s="176">
        <f t="shared" si="7"/>
        <v>0.4</v>
      </c>
      <c r="M22" s="221" t="s">
        <v>12</v>
      </c>
      <c r="N22" s="176">
        <f t="shared" si="3"/>
        <v>0</v>
      </c>
      <c r="O22" s="221" t="s">
        <v>12</v>
      </c>
      <c r="P22" s="176">
        <f t="shared" si="4"/>
        <v>0</v>
      </c>
      <c r="Q22" s="310">
        <v>45657</v>
      </c>
      <c r="R22" s="236">
        <f t="shared" si="8"/>
        <v>0</v>
      </c>
      <c r="S22" s="237">
        <f t="shared" si="5"/>
        <v>0</v>
      </c>
      <c r="T22" s="176">
        <f t="shared" si="9"/>
        <v>0.4</v>
      </c>
      <c r="U22" s="234" t="e">
        <f>+IF(T22&gt;=80%,$AB$12,IF(AND( T22&gt;60%,T22&lt;80%),$AB$13,#REF!))</f>
        <v>#REF!</v>
      </c>
    </row>
    <row r="23" spans="2:21" ht="33.75" customHeight="1" x14ac:dyDescent="0.3">
      <c r="B23" s="284" t="s">
        <v>347</v>
      </c>
      <c r="C23" s="219">
        <v>0</v>
      </c>
      <c r="D23" s="219">
        <v>1</v>
      </c>
      <c r="E23" s="219">
        <v>1</v>
      </c>
      <c r="F23" s="219">
        <v>0</v>
      </c>
      <c r="G23" s="235">
        <f>SUM(C23:F23)</f>
        <v>2</v>
      </c>
      <c r="H23" s="235" t="str">
        <f>IF(G23=0,0,IF(($C23/$G23)&gt;=0.2,"Extremo",+IF((($C23/G23)+($D23/$G23))&gt;=0.3,"Alto",+IF((($C23/$G23)+($D23/$G23)+($E23/$G23))&gt;=0.4,"Moderado",+IF(($C23/$G23)+($D23/$G23)+($E23/$G23)+($F23/$G23)&gt;=0.5,"Bajo",IF(G23=0,0))))))</f>
        <v>Alto</v>
      </c>
      <c r="I23" s="176">
        <f t="shared" si="1"/>
        <v>0.4</v>
      </c>
      <c r="J23" s="246" t="e">
        <f>'ANALISIS OCI'!AC21</f>
        <v>#DIV/0!</v>
      </c>
      <c r="K23" s="176" t="e">
        <f t="shared" si="2"/>
        <v>#DIV/0!</v>
      </c>
      <c r="L23" s="176">
        <f>IF(I23=0,K23,I23)</f>
        <v>0.4</v>
      </c>
      <c r="M23" s="221" t="s">
        <v>12</v>
      </c>
      <c r="N23" s="176">
        <f>IF(M23="Si",100%,IF(M23="No",0,0))</f>
        <v>0</v>
      </c>
      <c r="O23" s="221" t="s">
        <v>12</v>
      </c>
      <c r="P23" s="176">
        <f>IF(O23="Si",20%,IF(O23="No",0,0))</f>
        <v>0</v>
      </c>
      <c r="Q23" s="238">
        <v>45238</v>
      </c>
      <c r="R23" s="236">
        <f t="shared" si="8"/>
        <v>419</v>
      </c>
      <c r="S23" s="237">
        <f t="shared" si="5"/>
        <v>0.1</v>
      </c>
      <c r="T23" s="176">
        <f t="shared" si="9"/>
        <v>0.5</v>
      </c>
      <c r="U23" s="234" t="e">
        <f>+IF(T23&gt;=80%,$AB$12,IF(AND( T23&gt;60%,T23&lt;80%),$AB$13,#REF!))</f>
        <v>#REF!</v>
      </c>
    </row>
    <row r="24" spans="2:21" ht="33.75" customHeight="1" x14ac:dyDescent="0.3">
      <c r="B24" s="284" t="s">
        <v>478</v>
      </c>
      <c r="C24" s="219">
        <v>0</v>
      </c>
      <c r="D24" s="219">
        <v>0</v>
      </c>
      <c r="E24" s="219">
        <v>3</v>
      </c>
      <c r="F24" s="219">
        <v>1</v>
      </c>
      <c r="G24" s="235">
        <f>SUM(C24:F24)</f>
        <v>4</v>
      </c>
      <c r="H24" s="235" t="str">
        <f>IF(G24=0,0,IF(($C24/$G24)&gt;=0.2,"Extremo",+IF((($C24/G24)+($D24/$G24))&gt;=0.3,"Alto",+IF((($C24/$G24)+($D24/$G24)+($E24/$G24))&gt;=0.4,"Moderado",+IF(($C24/$G24)+($D24/$G24)+($E24/$G24)+($F24/$G24)&gt;=0.5,"Bajo",IF(G24=0,0))))))</f>
        <v>Moderado</v>
      </c>
      <c r="I24" s="176">
        <f t="shared" si="1"/>
        <v>0.15</v>
      </c>
      <c r="J24" s="246" t="e">
        <f>'ANALISIS OCI'!AC22</f>
        <v>#DIV/0!</v>
      </c>
      <c r="K24" s="176" t="e">
        <f t="shared" si="2"/>
        <v>#DIV/0!</v>
      </c>
      <c r="L24" s="176">
        <f>IF(I24=0,K24,I24)</f>
        <v>0.15</v>
      </c>
      <c r="M24" s="221" t="s">
        <v>12</v>
      </c>
      <c r="N24" s="176">
        <f>IF(M24="Si",100%,IF(M24="No",0,0))</f>
        <v>0</v>
      </c>
      <c r="O24" s="287" t="s">
        <v>324</v>
      </c>
      <c r="P24" s="176">
        <f>IF(O24="Si",20%,IF(O24="No",0,0))</f>
        <v>0.2</v>
      </c>
      <c r="Q24" s="238">
        <v>44869</v>
      </c>
      <c r="R24" s="236">
        <f t="shared" si="8"/>
        <v>788</v>
      </c>
      <c r="S24" s="237">
        <f t="shared" si="5"/>
        <v>0.2</v>
      </c>
      <c r="T24" s="176">
        <f>IF(N24=100%,100%,(L24+P24+S24))</f>
        <v>0.55000000000000004</v>
      </c>
      <c r="U24" s="234" t="e">
        <f>+IF(T24&gt;=80%,$AB$12,IF(AND( T24&gt;60%,T24&lt;80%),$AB$13,#REF!))</f>
        <v>#REF!</v>
      </c>
    </row>
    <row r="25" spans="2:21" ht="33.75" customHeight="1" x14ac:dyDescent="0.3">
      <c r="B25" s="284" t="s">
        <v>479</v>
      </c>
      <c r="C25" s="219">
        <v>0</v>
      </c>
      <c r="D25" s="219">
        <v>0</v>
      </c>
      <c r="E25" s="219">
        <v>1</v>
      </c>
      <c r="F25" s="219">
        <v>0</v>
      </c>
      <c r="G25" s="235">
        <f>SUM(C25:F25)</f>
        <v>1</v>
      </c>
      <c r="H25" s="235" t="str">
        <f>IF(G25=0,0,IF(($C25/$G25)&gt;=0.2,"Extremo",+IF((($C25/G25)+($D25/$G25))&gt;=0.3,"Alto",+IF((($C25/$G25)+($D25/$G25)+($E25/$G25))&gt;=0.4,"Moderado",+IF(($C25/$G25)+($D25/$G25)+($E25/$G25)+($F25/$G25)&gt;=0.5,"Bajo",IF(G25=0,0))))))</f>
        <v>Moderado</v>
      </c>
      <c r="I25" s="176">
        <f t="shared" si="1"/>
        <v>0.15</v>
      </c>
      <c r="J25" s="246" t="e">
        <f>'ANALISIS OCI'!AC23</f>
        <v>#DIV/0!</v>
      </c>
      <c r="K25" s="176" t="e">
        <f t="shared" si="2"/>
        <v>#DIV/0!</v>
      </c>
      <c r="L25" s="176">
        <f>IF(I25=0,K25,I25)</f>
        <v>0.15</v>
      </c>
      <c r="M25" s="221" t="s">
        <v>12</v>
      </c>
      <c r="N25" s="176">
        <f>IF(M25="Si",100%,IF(M25="No",0,0))</f>
        <v>0</v>
      </c>
      <c r="O25" s="221" t="s">
        <v>12</v>
      </c>
      <c r="P25" s="176">
        <f>IF(O25="Si",20%,IF(O25="No",0,0))</f>
        <v>0</v>
      </c>
      <c r="Q25" s="238">
        <v>44743</v>
      </c>
      <c r="R25" s="236">
        <f t="shared" si="8"/>
        <v>914</v>
      </c>
      <c r="S25" s="237">
        <f t="shared" si="5"/>
        <v>0.2</v>
      </c>
      <c r="T25" s="176">
        <f>IF(N25=100%,100%,(L25+P25+S25))</f>
        <v>0.35</v>
      </c>
      <c r="U25" s="234" t="e">
        <f>+IF(T25&gt;=80%,$AB$12,IF(AND(T25&gt;60%,T25&lt;80%),$AB$13,#REF!))</f>
        <v>#REF!</v>
      </c>
    </row>
    <row r="26" spans="2:21" ht="33.75" customHeight="1" x14ac:dyDescent="0.3">
      <c r="B26" s="284" t="s">
        <v>362</v>
      </c>
      <c r="C26" s="219">
        <v>0</v>
      </c>
      <c r="D26" s="219">
        <v>1</v>
      </c>
      <c r="E26" s="219">
        <v>1</v>
      </c>
      <c r="F26" s="219">
        <v>0</v>
      </c>
      <c r="G26" s="235">
        <f>SUM(C26:F26)</f>
        <v>2</v>
      </c>
      <c r="H26" s="235" t="str">
        <f>IF(G26=0,0,IF(($C26/$G26)&gt;=0.2,"Extremo",+IF((($C26/G26)+($D26/$G26))&gt;=0.3,"Alto",+IF((($C26/$G26)+($D26/$G26)+($E26/$G26))&gt;=0.4,"Moderado",+IF(($C26/$G26)+($D26/$G26)+($E26/$G26)+($F26/$G26)&gt;=0.5,"Bajo",IF(G26=0,0))))))</f>
        <v>Alto</v>
      </c>
      <c r="I26" s="176">
        <f t="shared" si="1"/>
        <v>0.4</v>
      </c>
      <c r="J26" s="246" t="e">
        <f>'ANALISIS OCI'!AC24</f>
        <v>#DIV/0!</v>
      </c>
      <c r="K26" s="176" t="e">
        <f t="shared" si="2"/>
        <v>#DIV/0!</v>
      </c>
      <c r="L26" s="176">
        <f>IF(I26=0,K26,I26)</f>
        <v>0.4</v>
      </c>
      <c r="M26" s="221" t="s">
        <v>12</v>
      </c>
      <c r="N26" s="176">
        <f>IF(M26="Si",100%,IF(M26="No",0,0))</f>
        <v>0</v>
      </c>
      <c r="O26" s="287" t="s">
        <v>324</v>
      </c>
      <c r="P26" s="176">
        <f>IF(O26="Si",20%,IF(O26="No",0,0))</f>
        <v>0.2</v>
      </c>
      <c r="Q26" s="238">
        <v>44729</v>
      </c>
      <c r="R26" s="236">
        <f t="shared" si="8"/>
        <v>928</v>
      </c>
      <c r="S26" s="237">
        <f t="shared" si="5"/>
        <v>0.2</v>
      </c>
      <c r="T26" s="176">
        <f>IF(N26=100%,100%,(L26+P26+S26))</f>
        <v>0.8</v>
      </c>
      <c r="U26" s="234" t="str">
        <f>+IF(T26&gt;=80%,$AB$12,IF(AND( T26&gt;60%,T26&lt;80%),$AB$13,#REF!))</f>
        <v xml:space="preserve">Incluir en el ciclo de auditorías de la vigencia </v>
      </c>
    </row>
    <row r="27" spans="2:21" ht="33.75" customHeight="1" x14ac:dyDescent="0.3">
      <c r="B27" s="284" t="s">
        <v>480</v>
      </c>
      <c r="C27" s="219">
        <v>0</v>
      </c>
      <c r="D27" s="219">
        <v>1</v>
      </c>
      <c r="E27" s="219">
        <v>4</v>
      </c>
      <c r="F27" s="219">
        <v>1</v>
      </c>
      <c r="G27" s="235">
        <f>SUM(C27:F27)</f>
        <v>6</v>
      </c>
      <c r="H27" s="235" t="str">
        <f>IF(G27=0,0,IF(($C27/$G27)&gt;=0.2,"Extremo",+IF((($C27/G27)+($D27/$G27))&gt;=0.3,"Alto",+IF((($C27/$G27)+($D27/$G27)+($E27/$G27))&gt;=0.4,"Moderado",+IF(($C27/$G27)+($D27/$G27)+($E27/$G27)+($F27/$G27)&gt;=0.5,"Bajo",IF(G27=0,0))))))</f>
        <v>Moderado</v>
      </c>
      <c r="I27" s="176">
        <f t="shared" si="1"/>
        <v>0.15</v>
      </c>
      <c r="J27" s="246" t="e">
        <f>'ANALISIS OCI'!AC25</f>
        <v>#DIV/0!</v>
      </c>
      <c r="K27" s="176" t="e">
        <f t="shared" si="2"/>
        <v>#DIV/0!</v>
      </c>
      <c r="L27" s="176">
        <f>IF(I27=0,K27,I27)</f>
        <v>0.15</v>
      </c>
      <c r="M27" s="221" t="s">
        <v>12</v>
      </c>
      <c r="N27" s="176">
        <f>IF(M27="Si",100%,IF(M27="No",0,0))</f>
        <v>0</v>
      </c>
      <c r="O27" s="221" t="s">
        <v>12</v>
      </c>
      <c r="P27" s="176">
        <f>IF(O27="Si",20%,IF(O27="No",0,0))</f>
        <v>0</v>
      </c>
      <c r="Q27" s="238">
        <v>44926</v>
      </c>
      <c r="R27" s="236">
        <f t="shared" si="8"/>
        <v>731</v>
      </c>
      <c r="S27" s="237">
        <f t="shared" si="5"/>
        <v>0.2</v>
      </c>
      <c r="T27" s="176">
        <f>IF(N27=100%,100%,(L27+P27+S27))</f>
        <v>0.35</v>
      </c>
      <c r="U27" s="234" t="e">
        <f>+IF(T27&gt;=80%,$AB$12,IF(AND( T27&gt;60%,T27&lt;80%),$AB$13,#REF!))</f>
        <v>#REF!</v>
      </c>
    </row>
    <row r="28" spans="2:21" ht="33.75" customHeight="1" x14ac:dyDescent="0.3">
      <c r="B28" s="309" t="s">
        <v>474</v>
      </c>
      <c r="C28" s="219">
        <v>0</v>
      </c>
      <c r="D28" s="219">
        <v>0</v>
      </c>
      <c r="E28" s="219">
        <v>0</v>
      </c>
      <c r="F28" s="219">
        <v>0</v>
      </c>
      <c r="G28" s="235">
        <f t="shared" si="0"/>
        <v>0</v>
      </c>
      <c r="H28" s="311">
        <f t="shared" si="6"/>
        <v>0</v>
      </c>
      <c r="I28" s="312">
        <f t="shared" si="1"/>
        <v>0</v>
      </c>
      <c r="J28" s="313" t="str">
        <f>'ANALISIS OCI'!AC26</f>
        <v>Moderado</v>
      </c>
      <c r="K28" s="312">
        <f t="shared" si="2"/>
        <v>0.15</v>
      </c>
      <c r="L28" s="312">
        <f t="shared" si="7"/>
        <v>0.15</v>
      </c>
      <c r="M28" s="221" t="s">
        <v>12</v>
      </c>
      <c r="N28" s="176">
        <f t="shared" si="3"/>
        <v>0</v>
      </c>
      <c r="O28" s="221" t="s">
        <v>12</v>
      </c>
      <c r="P28" s="176">
        <f t="shared" si="4"/>
        <v>0</v>
      </c>
      <c r="Q28" s="310"/>
      <c r="R28" s="236">
        <f t="shared" si="8"/>
        <v>45657</v>
      </c>
      <c r="S28" s="237">
        <f t="shared" si="5"/>
        <v>0.3</v>
      </c>
      <c r="T28" s="176">
        <f t="shared" si="9"/>
        <v>0.44999999999999996</v>
      </c>
      <c r="U28" s="234" t="e">
        <f>+IF(T28&gt;=80%,$AB$12,IF(AND( T28&gt;60%,T28&lt;80%),$AB$13,#REF!))</f>
        <v>#REF!</v>
      </c>
    </row>
    <row r="29" spans="2:21" ht="16.5" x14ac:dyDescent="0.3">
      <c r="B29" s="302"/>
      <c r="C29" s="303"/>
      <c r="D29" s="303"/>
      <c r="E29" s="303"/>
      <c r="F29" s="303"/>
      <c r="G29" s="304"/>
      <c r="H29" s="304"/>
      <c r="I29" s="305"/>
      <c r="J29" s="300"/>
      <c r="K29" s="305"/>
      <c r="L29" s="305"/>
      <c r="M29" s="306"/>
      <c r="N29" s="305"/>
      <c r="O29" s="306"/>
      <c r="P29" s="305"/>
      <c r="Q29" s="288"/>
      <c r="R29" s="307"/>
      <c r="S29" s="308"/>
      <c r="T29" s="305"/>
      <c r="U29" s="301"/>
    </row>
    <row r="30" spans="2:21" ht="16.5" x14ac:dyDescent="0.3">
      <c r="B30" s="302"/>
      <c r="C30" s="303"/>
      <c r="D30" s="303"/>
      <c r="E30" s="303"/>
      <c r="F30" s="303"/>
      <c r="G30" s="304"/>
      <c r="H30" s="304"/>
      <c r="I30" s="305"/>
      <c r="J30" s="300"/>
      <c r="K30" s="305"/>
      <c r="L30" s="305"/>
      <c r="M30" s="306"/>
      <c r="N30" s="305"/>
      <c r="O30" s="306"/>
      <c r="P30" s="305"/>
      <c r="Q30" s="288"/>
      <c r="R30" s="307"/>
      <c r="S30" s="308"/>
      <c r="T30" s="305"/>
      <c r="U30" s="301"/>
    </row>
    <row r="31" spans="2:21" ht="16.5" x14ac:dyDescent="0.3">
      <c r="B31" s="302"/>
      <c r="C31" s="303"/>
      <c r="D31" s="303"/>
      <c r="E31" s="303"/>
      <c r="F31" s="303"/>
      <c r="G31" s="304"/>
      <c r="H31" s="304"/>
      <c r="I31" s="305"/>
      <c r="J31" s="300"/>
      <c r="K31" s="305"/>
      <c r="L31" s="305"/>
      <c r="M31" s="306"/>
      <c r="N31" s="305"/>
      <c r="O31" s="306"/>
      <c r="P31" s="305"/>
      <c r="Q31" s="288"/>
      <c r="R31" s="307"/>
      <c r="S31" s="308"/>
      <c r="T31" s="305"/>
      <c r="U31" s="301"/>
    </row>
    <row r="32" spans="2:21" ht="16.5" x14ac:dyDescent="0.3">
      <c r="B32" s="302"/>
      <c r="C32" s="303"/>
      <c r="D32" s="303"/>
      <c r="E32" s="303"/>
      <c r="F32" s="303"/>
      <c r="G32" s="304"/>
      <c r="H32" s="304"/>
      <c r="I32" s="305"/>
      <c r="J32" s="300"/>
      <c r="K32" s="305"/>
      <c r="L32" s="305"/>
      <c r="M32" s="306"/>
      <c r="N32" s="305"/>
      <c r="O32" s="306"/>
      <c r="P32" s="305"/>
      <c r="Q32" s="288"/>
      <c r="R32" s="307"/>
      <c r="S32" s="308"/>
      <c r="T32" s="305"/>
      <c r="U32" s="301"/>
    </row>
    <row r="33" spans="2:21" ht="16.5" x14ac:dyDescent="0.3">
      <c r="B33" s="302"/>
      <c r="C33" s="303"/>
      <c r="D33" s="303"/>
      <c r="E33" s="303"/>
      <c r="F33" s="303"/>
      <c r="G33" s="304"/>
      <c r="H33" s="304"/>
      <c r="I33" s="305"/>
      <c r="J33" s="300"/>
      <c r="K33" s="305"/>
      <c r="L33" s="305"/>
      <c r="M33" s="306"/>
      <c r="N33" s="305"/>
      <c r="O33" s="306"/>
      <c r="P33" s="305"/>
      <c r="Q33" s="288"/>
      <c r="R33" s="307"/>
      <c r="S33" s="308"/>
      <c r="T33" s="305"/>
      <c r="U33" s="301"/>
    </row>
    <row r="34" spans="2:21" ht="16.5" x14ac:dyDescent="0.3">
      <c r="B34" s="302"/>
      <c r="C34" s="303"/>
      <c r="D34" s="303"/>
      <c r="E34" s="303"/>
      <c r="F34" s="303"/>
      <c r="G34" s="304"/>
      <c r="H34" s="304"/>
      <c r="I34" s="305"/>
      <c r="J34" s="300"/>
      <c r="K34" s="305"/>
      <c r="L34" s="305"/>
      <c r="M34" s="306"/>
      <c r="N34" s="305"/>
      <c r="O34" s="306"/>
      <c r="P34" s="305"/>
      <c r="Q34" s="288"/>
      <c r="R34" s="307" t="s">
        <v>473</v>
      </c>
      <c r="S34" s="308"/>
      <c r="T34" s="305"/>
      <c r="U34" s="301"/>
    </row>
    <row r="35" spans="2:21" ht="16.5" x14ac:dyDescent="0.3">
      <c r="B35" s="302"/>
      <c r="C35" s="303"/>
      <c r="D35" s="303"/>
      <c r="E35" s="303"/>
      <c r="F35" s="303"/>
      <c r="G35" s="304"/>
      <c r="H35" s="304"/>
      <c r="I35" s="305"/>
      <c r="J35" s="300"/>
      <c r="K35" s="305"/>
      <c r="L35" s="305"/>
      <c r="M35" s="306"/>
      <c r="N35" s="305"/>
      <c r="O35" s="306"/>
      <c r="P35" s="305"/>
      <c r="Q35" s="288"/>
      <c r="R35" s="307" t="s">
        <v>483</v>
      </c>
      <c r="S35" s="308"/>
      <c r="T35" s="305"/>
      <c r="U35" s="301"/>
    </row>
    <row r="36" spans="2:21" ht="16.5" x14ac:dyDescent="0.3">
      <c r="B36" s="302"/>
      <c r="C36" s="303"/>
      <c r="D36" s="303"/>
      <c r="E36" s="303"/>
      <c r="F36" s="303"/>
      <c r="G36" s="304"/>
      <c r="H36" s="304"/>
      <c r="I36" s="305"/>
      <c r="J36" s="300"/>
      <c r="K36" s="305"/>
      <c r="L36" s="305"/>
      <c r="M36" s="306"/>
      <c r="N36" s="305"/>
      <c r="O36" s="306"/>
      <c r="P36" s="305"/>
      <c r="Q36" s="288"/>
      <c r="R36" s="307" t="s">
        <v>484</v>
      </c>
      <c r="S36" s="308"/>
      <c r="T36" s="305"/>
      <c r="U36" s="301"/>
    </row>
    <row r="37" spans="2:21" ht="16.5" x14ac:dyDescent="0.3">
      <c r="B37" s="302"/>
      <c r="C37" s="303"/>
      <c r="D37" s="303"/>
      <c r="E37" s="303"/>
      <c r="F37" s="303"/>
      <c r="G37" s="304"/>
      <c r="H37" s="304"/>
      <c r="I37" s="305"/>
      <c r="J37" s="300"/>
      <c r="K37" s="305"/>
      <c r="L37" s="305"/>
      <c r="M37" s="306"/>
      <c r="N37" s="305"/>
      <c r="O37" s="306"/>
      <c r="P37" s="305"/>
      <c r="Q37" s="288"/>
      <c r="R37" s="307"/>
      <c r="S37" s="308"/>
      <c r="T37" s="305"/>
      <c r="U37" s="301"/>
    </row>
    <row r="38" spans="2:21" ht="16.5" x14ac:dyDescent="0.3">
      <c r="B38" s="302"/>
      <c r="C38" s="303"/>
      <c r="D38" s="303"/>
      <c r="E38" s="303"/>
      <c r="F38" s="303"/>
      <c r="G38" s="304"/>
      <c r="H38" s="304"/>
      <c r="I38" s="305"/>
      <c r="J38" s="300"/>
      <c r="K38" s="305"/>
      <c r="L38" s="305"/>
      <c r="M38" s="306"/>
      <c r="N38" s="305"/>
      <c r="O38" s="306"/>
      <c r="P38" s="305"/>
      <c r="Q38" s="288"/>
      <c r="R38" s="307"/>
      <c r="S38" s="308"/>
      <c r="T38" s="305"/>
      <c r="U38" s="301"/>
    </row>
    <row r="39" spans="2:21" ht="53.25" customHeight="1" x14ac:dyDescent="0.3">
      <c r="Q39" s="288"/>
      <c r="R39" s="174">
        <f>+$C$6-Q39</f>
        <v>45657</v>
      </c>
      <c r="S39" s="174">
        <f>IF(R39&gt;=1080,30%,IF(R39&gt;=720,20%,IF(R39&gt;=360,10%,IF(R39&lt;=359,0%,0))))</f>
        <v>0.3</v>
      </c>
    </row>
    <row r="42" spans="2:21" ht="15" customHeight="1" x14ac:dyDescent="0.3">
      <c r="P42" s="286"/>
      <c r="Q42" s="286"/>
    </row>
    <row r="43" spans="2:21" ht="15" customHeight="1" x14ac:dyDescent="0.3">
      <c r="P43" s="286"/>
      <c r="Q43" s="286"/>
    </row>
  </sheetData>
  <autoFilter ref="A10:AB39" xr:uid="{00000000-0009-0000-0000-000004000000}">
    <filterColumn colId="7" showButton="0"/>
    <filterColumn colId="9" showButton="0"/>
    <filterColumn colId="10" showButton="0"/>
    <filterColumn colId="12" showButton="0"/>
    <filterColumn colId="14" showButton="0"/>
    <filterColumn colId="19" showButton="0"/>
  </autoFilter>
  <mergeCells count="23">
    <mergeCell ref="C6:D6"/>
    <mergeCell ref="B2:B5"/>
    <mergeCell ref="C2:Q5"/>
    <mergeCell ref="R2:S2"/>
    <mergeCell ref="T2:T5"/>
    <mergeCell ref="R3:S3"/>
    <mergeCell ref="R4:S4"/>
    <mergeCell ref="R5:S5"/>
    <mergeCell ref="B9:B10"/>
    <mergeCell ref="C9:G9"/>
    <mergeCell ref="H9:I10"/>
    <mergeCell ref="M9:N10"/>
    <mergeCell ref="O9:P10"/>
    <mergeCell ref="T9:U10"/>
    <mergeCell ref="T8:U8"/>
    <mergeCell ref="C8:J8"/>
    <mergeCell ref="J9:L10"/>
    <mergeCell ref="M8:N8"/>
    <mergeCell ref="O8:P8"/>
    <mergeCell ref="Q8:S8"/>
    <mergeCell ref="Q9:Q10"/>
    <mergeCell ref="R9:R10"/>
    <mergeCell ref="S9:S10"/>
  </mergeCells>
  <conditionalFormatting sqref="H11:H38">
    <cfRule type="containsText" dxfId="30" priority="1" operator="containsText" text="Moderado">
      <formula>NOT(ISERROR(SEARCH(("Moderado"),(H11))))</formula>
    </cfRule>
    <cfRule type="containsText" dxfId="29" priority="2" operator="containsText" text="Alto">
      <formula>NOT(ISERROR(SEARCH(("Alto"),(H11))))</formula>
    </cfRule>
    <cfRule type="containsText" dxfId="28" priority="3" operator="containsText" text="Muy Alto">
      <formula>NOT(ISERROR(SEARCH(("Muy Alto"),(H11))))</formula>
    </cfRule>
    <cfRule type="containsText" dxfId="27" priority="4" operator="containsText" text="Muy Bajo">
      <formula>NOT(ISERROR(SEARCH(("Muy Bajo"),(H11))))</formula>
    </cfRule>
    <cfRule type="containsText" dxfId="26" priority="5" operator="containsText" text="Bajo">
      <formula>NOT(ISERROR(SEARCH(("Bajo"),(H11))))</formula>
    </cfRule>
    <cfRule type="containsText" dxfId="25" priority="6" operator="containsText" text="Extremo">
      <formula>NOT(ISERROR(SEARCH(("Extremo"),(H11))))</formula>
    </cfRule>
  </conditionalFormatting>
  <conditionalFormatting sqref="T11:T23 T28:T38">
    <cfRule type="colorScale" priority="222">
      <colorScale>
        <cfvo type="min"/>
        <cfvo type="percentile" val="50"/>
        <cfvo type="max"/>
        <color rgb="FF63BE7B"/>
        <color rgb="FFFFEB84"/>
        <color rgb="FFF8696B"/>
      </colorScale>
    </cfRule>
  </conditionalFormatting>
  <conditionalFormatting sqref="T24">
    <cfRule type="colorScale" priority="7">
      <colorScale>
        <cfvo type="min"/>
        <cfvo type="percentile" val="50"/>
        <cfvo type="max"/>
        <color rgb="FF63BE7B"/>
        <color rgb="FFFFEB84"/>
        <color rgb="FFF8696B"/>
      </colorScale>
    </cfRule>
  </conditionalFormatting>
  <conditionalFormatting sqref="T25">
    <cfRule type="colorScale" priority="14">
      <colorScale>
        <cfvo type="min"/>
        <cfvo type="percentile" val="50"/>
        <cfvo type="max"/>
        <color rgb="FF63BE7B"/>
        <color rgb="FFFFEB84"/>
        <color rgb="FFF8696B"/>
      </colorScale>
    </cfRule>
  </conditionalFormatting>
  <conditionalFormatting sqref="T26">
    <cfRule type="colorScale" priority="21">
      <colorScale>
        <cfvo type="min"/>
        <cfvo type="percentile" val="50"/>
        <cfvo type="max"/>
        <color rgb="FF63BE7B"/>
        <color rgb="FFFFEB84"/>
        <color rgb="FFF8696B"/>
      </colorScale>
    </cfRule>
  </conditionalFormatting>
  <conditionalFormatting sqref="T27">
    <cfRule type="colorScale" priority="28">
      <colorScale>
        <cfvo type="min"/>
        <cfvo type="percentile" val="50"/>
        <cfvo type="max"/>
        <color rgb="FF63BE7B"/>
        <color rgb="FFFFEB84"/>
        <color rgb="FFF8696B"/>
      </colorScale>
    </cfRule>
  </conditionalFormatting>
  <dataValidations count="1">
    <dataValidation type="list" allowBlank="1" showErrorMessage="1" sqref="M11:M38 O11:O38" xr:uid="{00000000-0002-0000-0400-000000000000}">
      <formula1>"Si,No"</formula1>
    </dataValidation>
  </dataValidations>
  <pageMargins left="0.7" right="0.7" top="0.75" bottom="0.75" header="0" footer="0"/>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4:K15"/>
  <sheetViews>
    <sheetView workbookViewId="0"/>
  </sheetViews>
  <sheetFormatPr baseColWidth="10" defaultColWidth="11.42578125" defaultRowHeight="15" x14ac:dyDescent="0.25"/>
  <cols>
    <col min="1" max="2" width="11.42578125" style="5"/>
    <col min="3" max="3" width="16.85546875" style="5" customWidth="1"/>
    <col min="4" max="16384" width="11.42578125" style="5"/>
  </cols>
  <sheetData>
    <row r="4" spans="3:11" ht="15.75" thickBot="1" x14ac:dyDescent="0.3"/>
    <row r="5" spans="3:11" x14ac:dyDescent="0.25">
      <c r="C5" s="147" t="s">
        <v>251</v>
      </c>
      <c r="D5" s="148"/>
      <c r="E5" s="148"/>
      <c r="F5" s="148"/>
      <c r="G5" s="148"/>
      <c r="H5" s="148"/>
      <c r="I5" s="148"/>
      <c r="J5" s="148"/>
      <c r="K5" s="149"/>
    </row>
    <row r="6" spans="3:11" ht="15.75" thickBot="1" x14ac:dyDescent="0.3">
      <c r="C6" s="150" t="s">
        <v>281</v>
      </c>
      <c r="D6" s="151" t="s">
        <v>288</v>
      </c>
      <c r="E6" s="151"/>
      <c r="F6" s="151"/>
      <c r="G6" s="151"/>
      <c r="H6" s="151"/>
      <c r="I6" s="151"/>
      <c r="J6" s="151"/>
      <c r="K6" s="152"/>
    </row>
    <row r="9" spans="3:11" ht="236.25" customHeight="1" x14ac:dyDescent="0.25">
      <c r="C9" s="367" t="s">
        <v>282</v>
      </c>
      <c r="D9" s="367"/>
      <c r="E9" s="367"/>
      <c r="F9" s="367"/>
      <c r="G9" s="367"/>
      <c r="H9" s="367"/>
      <c r="I9" s="367"/>
      <c r="J9" s="367"/>
      <c r="K9" s="367"/>
    </row>
    <row r="10" spans="3:11" ht="326.25" customHeight="1" x14ac:dyDescent="0.25">
      <c r="C10" s="367" t="s">
        <v>283</v>
      </c>
      <c r="D10" s="367"/>
      <c r="E10" s="367"/>
      <c r="F10" s="367"/>
      <c r="G10" s="367"/>
      <c r="H10" s="367"/>
      <c r="I10" s="367"/>
      <c r="J10" s="367"/>
      <c r="K10" s="367"/>
    </row>
    <row r="11" spans="3:11" ht="205.5" customHeight="1" x14ac:dyDescent="0.25">
      <c r="C11" s="367" t="s">
        <v>285</v>
      </c>
      <c r="D11" s="367"/>
      <c r="E11" s="367"/>
      <c r="F11" s="367"/>
      <c r="G11" s="367"/>
      <c r="H11" s="367"/>
      <c r="I11" s="367"/>
      <c r="J11" s="367"/>
      <c r="K11" s="367"/>
    </row>
    <row r="12" spans="3:11" ht="210" customHeight="1" x14ac:dyDescent="0.25">
      <c r="C12" s="367" t="s">
        <v>286</v>
      </c>
      <c r="D12" s="367"/>
      <c r="E12" s="367"/>
      <c r="F12" s="367"/>
      <c r="G12" s="367"/>
      <c r="H12" s="367"/>
      <c r="I12" s="367"/>
      <c r="J12" s="367"/>
      <c r="K12" s="367"/>
    </row>
    <row r="13" spans="3:11" ht="197.25" customHeight="1" x14ac:dyDescent="0.25">
      <c r="C13" s="367" t="s">
        <v>287</v>
      </c>
      <c r="D13" s="367"/>
      <c r="E13" s="367"/>
      <c r="F13" s="367"/>
      <c r="G13" s="367"/>
      <c r="H13" s="367"/>
      <c r="I13" s="367"/>
      <c r="J13" s="367"/>
      <c r="K13" s="367"/>
    </row>
    <row r="14" spans="3:11" ht="156.75" customHeight="1" x14ac:dyDescent="0.25">
      <c r="C14" s="367" t="s">
        <v>284</v>
      </c>
      <c r="D14" s="367"/>
      <c r="E14" s="367"/>
      <c r="F14" s="367"/>
      <c r="G14" s="367"/>
      <c r="H14" s="367"/>
      <c r="I14" s="367"/>
      <c r="J14" s="367"/>
      <c r="K14" s="367"/>
    </row>
    <row r="15" spans="3:11" ht="39.75" customHeight="1" x14ac:dyDescent="0.25">
      <c r="C15" s="368" t="s">
        <v>259</v>
      </c>
      <c r="D15" s="368"/>
      <c r="E15" s="368"/>
      <c r="F15" s="368"/>
      <c r="G15" s="368"/>
      <c r="H15" s="368"/>
      <c r="I15" s="368"/>
      <c r="J15" s="368"/>
      <c r="K15" s="368"/>
    </row>
  </sheetData>
  <mergeCells count="7">
    <mergeCell ref="C9:K9"/>
    <mergeCell ref="C10:K10"/>
    <mergeCell ref="C15:K15"/>
    <mergeCell ref="C11:K11"/>
    <mergeCell ref="C12:K12"/>
    <mergeCell ref="C14:K14"/>
    <mergeCell ref="C13:K13"/>
  </mergeCell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86"/>
  <sheetViews>
    <sheetView topLeftCell="A6" zoomScale="96" zoomScaleNormal="96" workbookViewId="0">
      <pane xSplit="2" ySplit="3" topLeftCell="L24" activePane="bottomRight" state="frozen"/>
      <selection activeCell="A6" sqref="A6"/>
      <selection pane="topRight" activeCell="C6" sqref="C6"/>
      <selection pane="bottomLeft" activeCell="A9" sqref="A9"/>
      <selection pane="bottomRight" activeCell="AD7" sqref="AD7"/>
    </sheetView>
  </sheetViews>
  <sheetFormatPr baseColWidth="10" defaultRowHeight="15" x14ac:dyDescent="0.25"/>
  <cols>
    <col min="1" max="2" width="38.5703125" customWidth="1"/>
    <col min="3" max="3" width="25.7109375" customWidth="1"/>
    <col min="4" max="4" width="11.85546875" customWidth="1"/>
    <col min="5" max="6" width="20" customWidth="1"/>
    <col min="7" max="8" width="22.5703125" customWidth="1"/>
    <col min="9" max="10" width="23.5703125" customWidth="1"/>
    <col min="11" max="11" width="33.5703125" customWidth="1"/>
    <col min="12" max="12" width="11.42578125" customWidth="1"/>
    <col min="13" max="13" width="24.5703125" customWidth="1"/>
    <col min="14" max="14" width="11.42578125" customWidth="1"/>
    <col min="15" max="15" width="28.85546875" customWidth="1"/>
    <col min="16" max="16" width="17.28515625" customWidth="1"/>
    <col min="17" max="23" width="3.140625" customWidth="1"/>
    <col min="29" max="29" width="14.28515625" bestFit="1" customWidth="1"/>
  </cols>
  <sheetData>
    <row r="1" spans="1:35" ht="15.75" thickBot="1" x14ac:dyDescent="0.3"/>
    <row r="2" spans="1:35" x14ac:dyDescent="0.25">
      <c r="A2" s="436" t="s">
        <v>16</v>
      </c>
      <c r="B2" s="191"/>
      <c r="C2" s="439" t="s">
        <v>291</v>
      </c>
      <c r="D2" s="440"/>
      <c r="E2" s="440"/>
      <c r="F2" s="440"/>
      <c r="G2" s="440"/>
      <c r="H2" s="440"/>
      <c r="I2" s="440"/>
      <c r="J2" s="440"/>
      <c r="K2" s="440"/>
      <c r="L2" s="440"/>
      <c r="M2" s="440"/>
      <c r="N2" s="440"/>
      <c r="O2" s="440"/>
      <c r="P2" s="177"/>
      <c r="Q2" s="177"/>
      <c r="R2" s="177"/>
      <c r="S2" s="177"/>
      <c r="T2" s="177"/>
      <c r="U2" s="177"/>
      <c r="V2" s="177"/>
      <c r="W2" s="177"/>
      <c r="X2" s="440"/>
      <c r="Y2" s="440"/>
      <c r="Z2" s="440"/>
      <c r="AA2" s="443"/>
      <c r="AB2" s="443"/>
      <c r="AC2" s="444"/>
    </row>
    <row r="3" spans="1:35" x14ac:dyDescent="0.25">
      <c r="A3" s="437"/>
      <c r="B3" s="192"/>
      <c r="C3" s="441"/>
      <c r="D3" s="441"/>
      <c r="E3" s="441"/>
      <c r="F3" s="441"/>
      <c r="G3" s="441"/>
      <c r="H3" s="441"/>
      <c r="I3" s="441"/>
      <c r="J3" s="441"/>
      <c r="K3" s="441"/>
      <c r="L3" s="441"/>
      <c r="M3" s="441"/>
      <c r="N3" s="441"/>
      <c r="O3" s="441"/>
      <c r="P3" s="178"/>
      <c r="Q3" s="178"/>
      <c r="R3" s="178"/>
      <c r="S3" s="178"/>
      <c r="T3" s="178"/>
      <c r="U3" s="178"/>
      <c r="V3" s="178"/>
      <c r="W3" s="178"/>
      <c r="X3" s="441"/>
      <c r="Y3" s="441"/>
      <c r="Z3" s="441"/>
      <c r="AA3" s="445"/>
      <c r="AB3" s="445"/>
      <c r="AC3" s="446"/>
    </row>
    <row r="4" spans="1:35" x14ac:dyDescent="0.25">
      <c r="A4" s="437"/>
      <c r="B4" s="192"/>
      <c r="C4" s="441"/>
      <c r="D4" s="441"/>
      <c r="E4" s="441"/>
      <c r="F4" s="441"/>
      <c r="G4" s="441"/>
      <c r="H4" s="441"/>
      <c r="I4" s="441"/>
      <c r="J4" s="441"/>
      <c r="K4" s="441"/>
      <c r="L4" s="441"/>
      <c r="M4" s="441"/>
      <c r="N4" s="441"/>
      <c r="O4" s="441"/>
      <c r="P4" s="178"/>
      <c r="Q4" s="178"/>
      <c r="R4" s="178"/>
      <c r="S4" s="178"/>
      <c r="T4" s="178"/>
      <c r="U4" s="178"/>
      <c r="V4" s="178"/>
      <c r="W4" s="178"/>
      <c r="X4" s="441"/>
      <c r="Y4" s="441"/>
      <c r="Z4" s="441"/>
      <c r="AA4" s="445"/>
      <c r="AB4" s="445"/>
      <c r="AC4" s="446"/>
    </row>
    <row r="5" spans="1:35" ht="15.75" thickBot="1" x14ac:dyDescent="0.3">
      <c r="A5" s="438"/>
      <c r="B5" s="193"/>
      <c r="C5" s="442"/>
      <c r="D5" s="442"/>
      <c r="E5" s="442"/>
      <c r="F5" s="442"/>
      <c r="G5" s="442"/>
      <c r="H5" s="442"/>
      <c r="I5" s="442"/>
      <c r="J5" s="442"/>
      <c r="K5" s="442"/>
      <c r="L5" s="442"/>
      <c r="M5" s="442"/>
      <c r="N5" s="442"/>
      <c r="O5" s="442"/>
      <c r="P5" s="179"/>
      <c r="Q5" s="179"/>
      <c r="R5" s="179"/>
      <c r="S5" s="179"/>
      <c r="T5" s="179"/>
      <c r="U5" s="179"/>
      <c r="V5" s="179"/>
      <c r="W5" s="179"/>
      <c r="X5" s="442"/>
      <c r="Y5" s="442"/>
      <c r="Z5" s="442"/>
      <c r="AA5" s="447"/>
      <c r="AB5" s="447"/>
      <c r="AC5" s="448"/>
    </row>
    <row r="6" spans="1:35" ht="15.75" thickBot="1" x14ac:dyDescent="0.3"/>
    <row r="7" spans="1:35" x14ac:dyDescent="0.25">
      <c r="A7" s="430" t="s">
        <v>15</v>
      </c>
      <c r="B7" s="430" t="s">
        <v>303</v>
      </c>
      <c r="C7" s="432">
        <v>1</v>
      </c>
      <c r="D7" s="433"/>
      <c r="E7" s="433">
        <v>2</v>
      </c>
      <c r="F7" s="433"/>
      <c r="G7" s="433">
        <v>3</v>
      </c>
      <c r="H7" s="433"/>
      <c r="I7" s="433">
        <v>4</v>
      </c>
      <c r="J7" s="433"/>
      <c r="K7" s="433">
        <v>5</v>
      </c>
      <c r="L7" s="433"/>
      <c r="M7" s="433">
        <v>6</v>
      </c>
      <c r="N7" s="433"/>
      <c r="O7" s="433">
        <v>7</v>
      </c>
      <c r="P7" s="434"/>
      <c r="Q7" s="422">
        <v>1</v>
      </c>
      <c r="R7" s="422">
        <v>2</v>
      </c>
      <c r="S7" s="422">
        <v>3</v>
      </c>
      <c r="T7" s="422">
        <v>4</v>
      </c>
      <c r="U7" s="422">
        <v>5</v>
      </c>
      <c r="V7" s="422">
        <v>6</v>
      </c>
      <c r="W7" s="422">
        <v>7</v>
      </c>
      <c r="X7" s="424" t="s">
        <v>1</v>
      </c>
      <c r="Y7" s="426" t="s">
        <v>2</v>
      </c>
      <c r="Z7" s="428" t="s">
        <v>3</v>
      </c>
      <c r="AA7" s="413" t="s">
        <v>4</v>
      </c>
      <c r="AB7" s="415" t="s">
        <v>292</v>
      </c>
      <c r="AC7" s="417" t="s">
        <v>293</v>
      </c>
    </row>
    <row r="8" spans="1:35" s="180" customFormat="1" ht="58.5" customHeight="1" thickBot="1" x14ac:dyDescent="0.3">
      <c r="A8" s="431"/>
      <c r="B8" s="435"/>
      <c r="C8" s="419" t="s">
        <v>294</v>
      </c>
      <c r="D8" s="420"/>
      <c r="E8" s="420" t="s">
        <v>295</v>
      </c>
      <c r="F8" s="420"/>
      <c r="G8" s="420" t="s">
        <v>296</v>
      </c>
      <c r="H8" s="420"/>
      <c r="I8" s="420" t="s">
        <v>297</v>
      </c>
      <c r="J8" s="420"/>
      <c r="K8" s="420" t="s">
        <v>298</v>
      </c>
      <c r="L8" s="420"/>
      <c r="M8" s="420" t="s">
        <v>299</v>
      </c>
      <c r="N8" s="420"/>
      <c r="O8" s="420" t="s">
        <v>300</v>
      </c>
      <c r="P8" s="421"/>
      <c r="Q8" s="423"/>
      <c r="R8" s="423"/>
      <c r="S8" s="423"/>
      <c r="T8" s="423"/>
      <c r="U8" s="423"/>
      <c r="V8" s="423"/>
      <c r="W8" s="423"/>
      <c r="X8" s="425"/>
      <c r="Y8" s="427"/>
      <c r="Z8" s="429"/>
      <c r="AA8" s="414"/>
      <c r="AB8" s="416"/>
      <c r="AC8" s="418"/>
    </row>
    <row r="9" spans="1:35" ht="69" customHeight="1" x14ac:dyDescent="0.25">
      <c r="A9" s="181" t="str">
        <f>+PRIORIZACIÓN!B11</f>
        <v xml:space="preserve">Proceso Gestión de bienes, servicios y planta física </v>
      </c>
      <c r="B9" s="194" t="str">
        <f>+IF(PRIORIZACIÓN!I11&gt;0%,"YA CUENTA CON PONDERACIÓN DE RIESGOS, NO DILIGENCIAR ANALISIS OCI", "DILIGENCIE ANALISIS OCI PARA ESTA UNIDAD AUDITABLE")</f>
        <v>YA CUENTA CON PONDERACIÓN DE RIESGOS, NO DILIGENCIAR ANALISIS OCI</v>
      </c>
      <c r="C9" s="182"/>
      <c r="D9" s="1"/>
      <c r="E9" s="1"/>
      <c r="F9" s="1"/>
      <c r="G9" s="184"/>
      <c r="H9" s="1"/>
      <c r="I9" s="184"/>
      <c r="J9" s="1"/>
      <c r="K9" s="183"/>
      <c r="L9" s="1"/>
      <c r="M9" s="183"/>
      <c r="N9" s="1"/>
      <c r="O9" s="183"/>
      <c r="P9" s="185">
        <f>IF($O9="Critica no recuperable","E",IF($O9="Critica con recuperación parcial","A",IF($O9="Falta de oportunidad para atención usuarios","M",IF($O9="Falta de oportunidad para gestión de los procesos","B",0))))</f>
        <v>0</v>
      </c>
      <c r="Q9" s="1">
        <f>IF($C9="EXTREMA","E",IF($C9="ALTA","A",IF($C9="MEDIA","M",IF($C9="BAJA","B",0))))</f>
        <v>0</v>
      </c>
      <c r="R9" s="1">
        <f t="shared" ref="R9:R26" si="0">IF($E9="3 días","E",IF($E9="2 días","A",IF($E9="1 días","M",IF($E9="Varias horas","B",0))))</f>
        <v>0</v>
      </c>
      <c r="S9" s="1">
        <f>IF($G9="EXTREMA","E",IF($G9="ALTA","A",IF($G9="MEDIA","M",IF($G9="BAJA","B",0))))</f>
        <v>0</v>
      </c>
      <c r="T9" s="1">
        <f>IF($I9="EXTREMA","E",IF($I9="ALTA","A",IF($I9="MEDIA","M",IF($I9="BAJA","B",0))))</f>
        <v>0</v>
      </c>
      <c r="U9" s="1">
        <f t="shared" ref="U9:U26" si="1">IF($K9="Hechos de Corrupción","E",IF($K9="Incumplimiento de servicios","A",IF($K9="Retrasos en los servicios","M",IF($K9="Quejas por incumplimientos o retrasos","B",0))))</f>
        <v>0</v>
      </c>
      <c r="V9" s="1">
        <f>IF($M9="EXTREMA","E",IF($M9="ALTA","A",IF($M9="MEDIA","M",IF($M9="BAJA","B",0))))</f>
        <v>0</v>
      </c>
      <c r="W9" s="185">
        <f>IF($O9="Critica no recuperable","E",IF($O9="Critica con recuperación parcial","A",IF($O9="Falta de oportunidad para atención usuarios","M",IF($O9="Falta de oportunidad para gestión de los procesos","B",0))))</f>
        <v>0</v>
      </c>
      <c r="X9" s="2">
        <f>COUNTIFS(Q9:W9,"E")</f>
        <v>0</v>
      </c>
      <c r="Y9" s="1">
        <f>COUNTIF(Q9:W9,"A")</f>
        <v>0</v>
      </c>
      <c r="Z9" s="1">
        <f>COUNTIF(Q9:W9,"M")</f>
        <v>0</v>
      </c>
      <c r="AA9" s="186">
        <f>COUNTIF(Q9:W9,"B")</f>
        <v>0</v>
      </c>
      <c r="AB9" s="2">
        <f>SUM(X9:AA9)</f>
        <v>0</v>
      </c>
      <c r="AC9" s="187" t="e">
        <f>+IF((X9/AB9)&gt;=0.2,"Extremo",+IF(((X9/AB9)+(Y9/AB9))&gt;=0.3,"Alto",+IF(((X9/AB9)+(Y9/AB9)+(Z9/AB9))&gt;=0.4,"Moderado",+IF((X9/AB9)+(Y9/AB9)+(Z9/AB9)+(AA9/AB9)&gt;=0.5,"Bajo",""))))</f>
        <v>#DIV/0!</v>
      </c>
      <c r="AI9" t="s">
        <v>304</v>
      </c>
    </row>
    <row r="10" spans="1:35" ht="51.75" customHeight="1" x14ac:dyDescent="0.25">
      <c r="A10" s="181" t="str">
        <f>+PRIORIZACIÓN!B12</f>
        <v>Proceso Gestión y Relacionamiento con la Ciudadanía</v>
      </c>
      <c r="B10" s="194" t="str">
        <f>+IF(PRIORIZACIÓN!I12&gt;0%,"YA CUENTA CON PONDERACIÓN DE RIESGOS, NO DILIGENCIAR ANALISIS OCI", "DILIGENCIE ANALISIS OCI PARA ESTA UNIDAD AUDITABLE")</f>
        <v>YA CUENTA CON PONDERACIÓN DE RIESGOS, NO DILIGENCIAR ANALISIS OCI</v>
      </c>
      <c r="C10" s="188"/>
      <c r="D10" s="1"/>
      <c r="E10" s="1"/>
      <c r="F10" s="1"/>
      <c r="G10" s="189"/>
      <c r="H10" s="1"/>
      <c r="I10" s="189"/>
      <c r="J10" s="1"/>
      <c r="K10" s="1"/>
      <c r="L10" s="1"/>
      <c r="M10" s="1"/>
      <c r="N10" s="1"/>
      <c r="O10" s="1"/>
      <c r="P10" s="186">
        <f t="shared" ref="P10:P17" si="2">IF($O10="Critica no recuperable","E",IF($O10="Critica con recuperación parcial","A",IF($O10="Falta de oportunidad para atención usuarios","M",IF($O10="Falta de oportunidad para gestión de los procesos","B",0))))</f>
        <v>0</v>
      </c>
      <c r="Q10" s="1">
        <f t="shared" ref="Q10:Q26" si="3">IF($C10="EXTREMA","E",IF($C10="ALTA","A",IF($C10="MEDIA","M",IF($C10="BAJA","B",0))))</f>
        <v>0</v>
      </c>
      <c r="R10" s="1">
        <f t="shared" si="0"/>
        <v>0</v>
      </c>
      <c r="S10" s="1">
        <f t="shared" ref="S10:S26" si="4">IF($G10="EXTREMA","E",IF($G10="ALTA","A",IF($G10="MEDIA","M",IF($G10="BAJA","B",0))))</f>
        <v>0</v>
      </c>
      <c r="T10" s="1">
        <f t="shared" ref="T10:T26" si="5">IF($I10="EXTREMA","E",IF($I10="ALTA","A",IF($I10="MEDIA","M",IF($I10="BAJA","B",0))))</f>
        <v>0</v>
      </c>
      <c r="U10" s="1">
        <f t="shared" si="1"/>
        <v>0</v>
      </c>
      <c r="V10" s="1">
        <f t="shared" ref="V10:V26" si="6">IF($M10="EXTREMA","E",IF($M10="ALTA","A",IF($M10="MEDIA","M",IF($M10="BAJA","B",0))))</f>
        <v>0</v>
      </c>
      <c r="W10" s="185">
        <f t="shared" ref="W10:W26" si="7">IF($O10="Critica no recuperable","E",IF($O10="Critica con recuperación parcial","A",IF($O10="Falta de oportunidad para atención usuarios","M",IF($O10="Falta de oportunidad para gestión de los procesos","B",0))))</f>
        <v>0</v>
      </c>
      <c r="X10" s="2">
        <f t="shared" ref="X10:X17" si="8">COUNTIFS(Q10:W10,"E")</f>
        <v>0</v>
      </c>
      <c r="Y10" s="1">
        <f t="shared" ref="Y10:Y17" si="9">COUNTIF(Q10:W10,"A")</f>
        <v>0</v>
      </c>
      <c r="Z10" s="1">
        <f t="shared" ref="Z10:Z17" si="10">COUNTIF(Q10:W10,"M")</f>
        <v>0</v>
      </c>
      <c r="AA10" s="186">
        <f t="shared" ref="AA10:AA17" si="11">COUNTIF(Q10:W10,"B")</f>
        <v>0</v>
      </c>
      <c r="AB10" s="2">
        <f t="shared" ref="AB10:AB17" si="12">SUM(X10:AA10)</f>
        <v>0</v>
      </c>
      <c r="AC10" s="187" t="e">
        <f t="shared" ref="AC10:AC26" si="13">+IF((X10/AB10)&gt;=0.2,"Extremo",+IF(((X10/AB10)+(Y10/AB10))&gt;=0.3,"Alto",+IF(((X10/AB10)+(Y10/AB10)+(Z10/AB10))&gt;=0.4,"Moderado",+IF((X10/AB10)+(Y10/AB10)+(Z10/AB10)+(AA10/AB10)&gt;=0.5,"Bajo",""))))</f>
        <v>#DIV/0!</v>
      </c>
      <c r="AI10" t="s">
        <v>305</v>
      </c>
    </row>
    <row r="11" spans="1:35" ht="51.75" customHeight="1" x14ac:dyDescent="0.25">
      <c r="A11" s="181" t="str">
        <f>+PRIORIZACIÓN!B13</f>
        <v>Proceso Gestión Estratégica de Comunicaciones</v>
      </c>
      <c r="B11" s="194" t="str">
        <f>+IF(PRIORIZACIÓN!I13&gt;0%,"YA CUENTA CON PONDERACIÓN DE RIESGOS, NO DILIGENCIAR ANALISIS OCI", "DILIGENCIE ANALISIS OCI PARA ESTA UNIDAD AUDITABLE")</f>
        <v>YA CUENTA CON PONDERACIÓN DE RIESGOS, NO DILIGENCIAR ANALISIS OCI</v>
      </c>
      <c r="C11" s="188"/>
      <c r="D11" s="1"/>
      <c r="E11" s="1"/>
      <c r="F11" s="1"/>
      <c r="G11" s="189"/>
      <c r="H11" s="1"/>
      <c r="I11" s="189"/>
      <c r="J11" s="1"/>
      <c r="K11" s="1"/>
      <c r="L11" s="1"/>
      <c r="M11" s="1"/>
      <c r="N11" s="1"/>
      <c r="O11" s="1"/>
      <c r="P11" s="186">
        <f t="shared" si="2"/>
        <v>0</v>
      </c>
      <c r="Q11" s="1">
        <f t="shared" si="3"/>
        <v>0</v>
      </c>
      <c r="R11" s="1">
        <f t="shared" si="0"/>
        <v>0</v>
      </c>
      <c r="S11" s="1">
        <f t="shared" si="4"/>
        <v>0</v>
      </c>
      <c r="T11" s="1">
        <f t="shared" si="5"/>
        <v>0</v>
      </c>
      <c r="U11" s="1">
        <f t="shared" si="1"/>
        <v>0</v>
      </c>
      <c r="V11" s="1">
        <f t="shared" si="6"/>
        <v>0</v>
      </c>
      <c r="W11" s="185">
        <f t="shared" si="7"/>
        <v>0</v>
      </c>
      <c r="X11" s="2">
        <f t="shared" si="8"/>
        <v>0</v>
      </c>
      <c r="Y11" s="1">
        <f t="shared" si="9"/>
        <v>0</v>
      </c>
      <c r="Z11" s="1">
        <f t="shared" si="10"/>
        <v>0</v>
      </c>
      <c r="AA11" s="186">
        <f t="shared" si="11"/>
        <v>0</v>
      </c>
      <c r="AB11" s="2">
        <f t="shared" si="12"/>
        <v>0</v>
      </c>
      <c r="AC11" s="187" t="e">
        <f t="shared" si="13"/>
        <v>#DIV/0!</v>
      </c>
    </row>
    <row r="12" spans="1:35" ht="51.75" customHeight="1" x14ac:dyDescent="0.25">
      <c r="A12" s="181" t="str">
        <f>+PRIORIZACIÓN!B14</f>
        <v>Proceso Gestión Documental</v>
      </c>
      <c r="B12" s="194" t="str">
        <f>+IF(PRIORIZACIÓN!I14&gt;0%,"YA CUENTA CON PONDERACIÓN DE RIESGOS, NO DILIGENCIAR ANALISIS OCI", "DILIGENCIE ANALISIS OCI PARA ESTA UNIDAD AUDITABLE")</f>
        <v>YA CUENTA CON PONDERACIÓN DE RIESGOS, NO DILIGENCIAR ANALISIS OCI</v>
      </c>
      <c r="C12" s="188"/>
      <c r="D12" s="1"/>
      <c r="E12" s="1"/>
      <c r="F12" s="1"/>
      <c r="G12" s="189"/>
      <c r="H12" s="1"/>
      <c r="I12" s="189"/>
      <c r="J12" s="1"/>
      <c r="K12" s="1"/>
      <c r="L12" s="1"/>
      <c r="M12" s="1"/>
      <c r="N12" s="1"/>
      <c r="O12" s="1"/>
      <c r="P12" s="186">
        <f t="shared" si="2"/>
        <v>0</v>
      </c>
      <c r="Q12" s="1">
        <f t="shared" si="3"/>
        <v>0</v>
      </c>
      <c r="R12" s="1">
        <f t="shared" si="0"/>
        <v>0</v>
      </c>
      <c r="S12" s="1">
        <f t="shared" si="4"/>
        <v>0</v>
      </c>
      <c r="T12" s="1">
        <f t="shared" si="5"/>
        <v>0</v>
      </c>
      <c r="U12" s="1">
        <f t="shared" si="1"/>
        <v>0</v>
      </c>
      <c r="V12" s="1">
        <f t="shared" si="6"/>
        <v>0</v>
      </c>
      <c r="W12" s="185">
        <f t="shared" si="7"/>
        <v>0</v>
      </c>
      <c r="X12" s="2">
        <f t="shared" si="8"/>
        <v>0</v>
      </c>
      <c r="Y12" s="1">
        <f t="shared" si="9"/>
        <v>0</v>
      </c>
      <c r="Z12" s="1">
        <f t="shared" si="10"/>
        <v>0</v>
      </c>
      <c r="AA12" s="186">
        <f t="shared" si="11"/>
        <v>0</v>
      </c>
      <c r="AB12" s="2">
        <f t="shared" si="12"/>
        <v>0</v>
      </c>
      <c r="AC12" s="187" t="e">
        <f t="shared" si="13"/>
        <v>#DIV/0!</v>
      </c>
    </row>
    <row r="13" spans="1:35" ht="51.75" customHeight="1" x14ac:dyDescent="0.25">
      <c r="A13" s="181" t="str">
        <f>+PRIORIZACIÓN!B15</f>
        <v>Gestión del Talento Humano</v>
      </c>
      <c r="B13" s="194" t="str">
        <f>+IF(PRIORIZACIÓN!I15&gt;0%,"YA CUENTA CON PONDERACIÓN DE RIESGOS, NO DILIGENCIAR ANALISIS OCI", "DILIGENCIE ANALISIS OCI PARA ESTA UNIDAD AUDITABLE")</f>
        <v>YA CUENTA CON PONDERACIÓN DE RIESGOS, NO DILIGENCIAR ANALISIS OCI</v>
      </c>
      <c r="C13" s="188"/>
      <c r="D13" s="1"/>
      <c r="E13" s="1"/>
      <c r="F13" s="1"/>
      <c r="G13" s="189"/>
      <c r="H13" s="1"/>
      <c r="I13" s="189"/>
      <c r="J13" s="1"/>
      <c r="K13" s="1"/>
      <c r="L13" s="1"/>
      <c r="M13" s="1"/>
      <c r="N13" s="1"/>
      <c r="O13" s="1"/>
      <c r="P13" s="186">
        <f t="shared" si="2"/>
        <v>0</v>
      </c>
      <c r="Q13" s="1">
        <f t="shared" si="3"/>
        <v>0</v>
      </c>
      <c r="R13" s="1">
        <f t="shared" si="0"/>
        <v>0</v>
      </c>
      <c r="S13" s="1">
        <f t="shared" si="4"/>
        <v>0</v>
      </c>
      <c r="T13" s="1">
        <f t="shared" si="5"/>
        <v>0</v>
      </c>
      <c r="U13" s="1">
        <f t="shared" si="1"/>
        <v>0</v>
      </c>
      <c r="V13" s="1">
        <f t="shared" si="6"/>
        <v>0</v>
      </c>
      <c r="W13" s="185">
        <f t="shared" si="7"/>
        <v>0</v>
      </c>
      <c r="X13" s="2">
        <f t="shared" si="8"/>
        <v>0</v>
      </c>
      <c r="Y13" s="1">
        <f t="shared" si="9"/>
        <v>0</v>
      </c>
      <c r="Z13" s="1">
        <f t="shared" si="10"/>
        <v>0</v>
      </c>
      <c r="AA13" s="186">
        <f t="shared" si="11"/>
        <v>0</v>
      </c>
      <c r="AB13" s="2">
        <f t="shared" si="12"/>
        <v>0</v>
      </c>
      <c r="AC13" s="187" t="e">
        <f t="shared" si="13"/>
        <v>#DIV/0!</v>
      </c>
    </row>
    <row r="14" spans="1:35" ht="51.75" customHeight="1" x14ac:dyDescent="0.25">
      <c r="A14" s="181" t="str">
        <f>+PRIORIZACIÓN!B16</f>
        <v xml:space="preserve">Proceso Gestión Financiera </v>
      </c>
      <c r="B14" s="194" t="str">
        <f>+IF(PRIORIZACIÓN!I16&gt;0%,"YA CUENTA CON PONDERACIÓN DE RIESGOS, NO DILIGENCIAR ANALISIS OCI", "DILIGENCIE ANALISIS OCI PARA ESTA UNIDAD AUDITABLE")</f>
        <v>YA CUENTA CON PONDERACIÓN DE RIESGOS, NO DILIGENCIAR ANALISIS OCI</v>
      </c>
      <c r="C14" s="188"/>
      <c r="D14" s="1"/>
      <c r="E14" s="1"/>
      <c r="F14" s="1"/>
      <c r="G14" s="189"/>
      <c r="H14" s="1"/>
      <c r="I14" s="189"/>
      <c r="J14" s="1"/>
      <c r="K14" s="1"/>
      <c r="L14" s="1"/>
      <c r="M14" s="1"/>
      <c r="N14" s="1"/>
      <c r="O14" s="1"/>
      <c r="P14" s="186">
        <f t="shared" si="2"/>
        <v>0</v>
      </c>
      <c r="Q14" s="1">
        <f t="shared" si="3"/>
        <v>0</v>
      </c>
      <c r="R14" s="1">
        <f t="shared" si="0"/>
        <v>0</v>
      </c>
      <c r="S14" s="1">
        <f t="shared" si="4"/>
        <v>0</v>
      </c>
      <c r="T14" s="1">
        <f t="shared" si="5"/>
        <v>0</v>
      </c>
      <c r="U14" s="1">
        <f t="shared" si="1"/>
        <v>0</v>
      </c>
      <c r="V14" s="1">
        <f t="shared" si="6"/>
        <v>0</v>
      </c>
      <c r="W14" s="185">
        <f t="shared" si="7"/>
        <v>0</v>
      </c>
      <c r="X14" s="2">
        <f t="shared" si="8"/>
        <v>0</v>
      </c>
      <c r="Y14" s="1">
        <f t="shared" si="9"/>
        <v>0</v>
      </c>
      <c r="Z14" s="1">
        <f t="shared" si="10"/>
        <v>0</v>
      </c>
      <c r="AA14" s="186">
        <f t="shared" si="11"/>
        <v>0</v>
      </c>
      <c r="AB14" s="2">
        <f t="shared" si="12"/>
        <v>0</v>
      </c>
      <c r="AC14" s="187" t="e">
        <f t="shared" si="13"/>
        <v>#DIV/0!</v>
      </c>
    </row>
    <row r="15" spans="1:35" ht="51.75" customHeight="1" x14ac:dyDescent="0.25">
      <c r="A15" s="181" t="str">
        <f>+PRIORIZACIÓN!B17</f>
        <v xml:space="preserve">Proceso Direccionamiento Estratégico Institucional </v>
      </c>
      <c r="B15" s="194" t="str">
        <f>+IF(PRIORIZACIÓN!I17&gt;0%,"YA CUENTA CON PONDERACIÓN DE RIESGOS, NO DILIGENCIAR ANALISIS OCI", "DILIGENCIE ANALISIS OCI PARA ESTA UNIDAD AUDITABLE")</f>
        <v>YA CUENTA CON PONDERACIÓN DE RIESGOS, NO DILIGENCIAR ANALISIS OCI</v>
      </c>
      <c r="C15" s="188"/>
      <c r="D15" s="1"/>
      <c r="E15" s="1"/>
      <c r="F15" s="1"/>
      <c r="G15" s="189"/>
      <c r="H15" s="1"/>
      <c r="I15" s="189"/>
      <c r="J15" s="1"/>
      <c r="K15" s="1"/>
      <c r="L15" s="1"/>
      <c r="M15" s="1"/>
      <c r="N15" s="1"/>
      <c r="O15" s="1"/>
      <c r="P15" s="186">
        <f t="shared" si="2"/>
        <v>0</v>
      </c>
      <c r="Q15" s="1">
        <f t="shared" si="3"/>
        <v>0</v>
      </c>
      <c r="R15" s="1">
        <f t="shared" si="0"/>
        <v>0</v>
      </c>
      <c r="S15" s="1">
        <f t="shared" si="4"/>
        <v>0</v>
      </c>
      <c r="T15" s="1">
        <f t="shared" si="5"/>
        <v>0</v>
      </c>
      <c r="U15" s="1">
        <f t="shared" si="1"/>
        <v>0</v>
      </c>
      <c r="V15" s="1">
        <f t="shared" si="6"/>
        <v>0</v>
      </c>
      <c r="W15" s="185">
        <f t="shared" si="7"/>
        <v>0</v>
      </c>
      <c r="X15" s="2">
        <f t="shared" si="8"/>
        <v>0</v>
      </c>
      <c r="Y15" s="1">
        <f t="shared" si="9"/>
        <v>0</v>
      </c>
      <c r="Z15" s="1">
        <f t="shared" si="10"/>
        <v>0</v>
      </c>
      <c r="AA15" s="186">
        <f t="shared" si="11"/>
        <v>0</v>
      </c>
      <c r="AB15" s="2">
        <f t="shared" si="12"/>
        <v>0</v>
      </c>
      <c r="AC15" s="187" t="e">
        <f t="shared" si="13"/>
        <v>#DIV/0!</v>
      </c>
    </row>
    <row r="16" spans="1:35" ht="51.75" customHeight="1" x14ac:dyDescent="0.25">
      <c r="A16" s="181" t="str">
        <f>+PRIORIZACIÓN!B18</f>
        <v xml:space="preserve">Proceso Gestión para la mejora continua </v>
      </c>
      <c r="B16" s="194" t="str">
        <f>+IF(PRIORIZACIÓN!I18&gt;0%,"YA CUENTA CON PONDERACIÓN DE RIESGOS, NO DILIGENCIAR ANALISIS OCI", "DILIGENCIE ANALISIS OCI PARA ESTA UNIDAD AUDITABLE")</f>
        <v>YA CUENTA CON PONDERACIÓN DE RIESGOS, NO DILIGENCIAR ANALISIS OCI</v>
      </c>
      <c r="C16" s="188"/>
      <c r="D16" s="1"/>
      <c r="E16" s="1"/>
      <c r="F16" s="1"/>
      <c r="G16" s="189"/>
      <c r="H16" s="1"/>
      <c r="I16" s="189"/>
      <c r="J16" s="1"/>
      <c r="K16" s="1"/>
      <c r="L16" s="1"/>
      <c r="M16" s="1"/>
      <c r="N16" s="1"/>
      <c r="O16" s="1"/>
      <c r="P16" s="186">
        <f t="shared" si="2"/>
        <v>0</v>
      </c>
      <c r="Q16" s="1">
        <f t="shared" si="3"/>
        <v>0</v>
      </c>
      <c r="R16" s="1">
        <f t="shared" si="0"/>
        <v>0</v>
      </c>
      <c r="S16" s="1">
        <f t="shared" si="4"/>
        <v>0</v>
      </c>
      <c r="T16" s="1">
        <f t="shared" si="5"/>
        <v>0</v>
      </c>
      <c r="U16" s="1">
        <f t="shared" si="1"/>
        <v>0</v>
      </c>
      <c r="V16" s="1">
        <f t="shared" si="6"/>
        <v>0</v>
      </c>
      <c r="W16" s="185">
        <f t="shared" si="7"/>
        <v>0</v>
      </c>
      <c r="X16" s="2">
        <f t="shared" si="8"/>
        <v>0</v>
      </c>
      <c r="Y16" s="1">
        <f t="shared" si="9"/>
        <v>0</v>
      </c>
      <c r="Z16" s="1">
        <f t="shared" si="10"/>
        <v>0</v>
      </c>
      <c r="AA16" s="186">
        <f t="shared" si="11"/>
        <v>0</v>
      </c>
      <c r="AB16" s="2">
        <f t="shared" si="12"/>
        <v>0</v>
      </c>
      <c r="AC16" s="187" t="e">
        <f t="shared" si="13"/>
        <v>#DIV/0!</v>
      </c>
    </row>
    <row r="17" spans="1:29" ht="51.75" customHeight="1" x14ac:dyDescent="0.25">
      <c r="A17" s="181" t="str">
        <f>+PRIORIZACIÓN!B19</f>
        <v>Proceso Gestión Jurídica</v>
      </c>
      <c r="B17" s="194" t="str">
        <f>+IF(PRIORIZACIÓN!I19&gt;0%,"YA CUENTA CON PONDERACIÓN DE RIESGOS, NO DILIGENCIAR ANALISIS OCI", "DILIGENCIE ANALISIS OCI PARA ESTA UNIDAD AUDITABLE")</f>
        <v>YA CUENTA CON PONDERACIÓN DE RIESGOS, NO DILIGENCIAR ANALISIS OCI</v>
      </c>
      <c r="C17" s="188"/>
      <c r="D17" s="1"/>
      <c r="E17" s="1"/>
      <c r="F17" s="1"/>
      <c r="G17" s="189"/>
      <c r="H17" s="1"/>
      <c r="I17" s="189"/>
      <c r="J17" s="1"/>
      <c r="K17" s="1"/>
      <c r="L17" s="1"/>
      <c r="M17" s="1"/>
      <c r="N17" s="1"/>
      <c r="O17" s="1"/>
      <c r="P17" s="186">
        <f t="shared" si="2"/>
        <v>0</v>
      </c>
      <c r="Q17" s="1">
        <f t="shared" si="3"/>
        <v>0</v>
      </c>
      <c r="R17" s="1">
        <f t="shared" si="0"/>
        <v>0</v>
      </c>
      <c r="S17" s="1">
        <f t="shared" si="4"/>
        <v>0</v>
      </c>
      <c r="T17" s="1">
        <f t="shared" si="5"/>
        <v>0</v>
      </c>
      <c r="U17" s="1">
        <f t="shared" si="1"/>
        <v>0</v>
      </c>
      <c r="V17" s="1">
        <f t="shared" si="6"/>
        <v>0</v>
      </c>
      <c r="W17" s="185">
        <f t="shared" si="7"/>
        <v>0</v>
      </c>
      <c r="X17" s="2">
        <f t="shared" si="8"/>
        <v>0</v>
      </c>
      <c r="Y17" s="1">
        <f t="shared" si="9"/>
        <v>0</v>
      </c>
      <c r="Z17" s="1">
        <f t="shared" si="10"/>
        <v>0</v>
      </c>
      <c r="AA17" s="186">
        <f t="shared" si="11"/>
        <v>0</v>
      </c>
      <c r="AB17" s="2">
        <f t="shared" si="12"/>
        <v>0</v>
      </c>
      <c r="AC17" s="187" t="e">
        <f t="shared" si="13"/>
        <v>#DIV/0!</v>
      </c>
    </row>
    <row r="18" spans="1:29" ht="51.75" customHeight="1" x14ac:dyDescent="0.25">
      <c r="A18" s="181" t="str">
        <f>+PRIORIZACIÓN!B20</f>
        <v xml:space="preserve">Proceso Control Disciplinario Interno </v>
      </c>
      <c r="B18" s="194" t="str">
        <f>+IF(PRIORIZACIÓN!I20&gt;0%,"YA CUENTA CON PONDERACIÓN DE RIESGOS, NO DILIGENCIAR ANALISIS OCI", "DILIGENCIE ANALISIS OCI PARA ESTA UNIDAD AUDITABLE")</f>
        <v>YA CUENTA CON PONDERACIÓN DE RIESGOS, NO DILIGENCIAR ANALISIS OCI</v>
      </c>
      <c r="C18" s="188"/>
      <c r="D18" s="1"/>
      <c r="E18" s="1"/>
      <c r="F18" s="1"/>
      <c r="G18" s="189"/>
      <c r="H18" s="1"/>
      <c r="I18" s="189"/>
      <c r="J18" s="1"/>
      <c r="K18" s="1"/>
      <c r="L18" s="1"/>
      <c r="M18" s="1"/>
      <c r="N18" s="1"/>
      <c r="O18" s="1"/>
      <c r="P18" s="186"/>
      <c r="Q18" s="1">
        <f t="shared" si="3"/>
        <v>0</v>
      </c>
      <c r="R18" s="1">
        <f t="shared" si="0"/>
        <v>0</v>
      </c>
      <c r="S18" s="1">
        <f t="shared" si="4"/>
        <v>0</v>
      </c>
      <c r="T18" s="1">
        <f t="shared" si="5"/>
        <v>0</v>
      </c>
      <c r="U18" s="1">
        <f t="shared" si="1"/>
        <v>0</v>
      </c>
      <c r="V18" s="1">
        <f t="shared" si="6"/>
        <v>0</v>
      </c>
      <c r="W18" s="185">
        <f t="shared" si="7"/>
        <v>0</v>
      </c>
      <c r="X18" s="2">
        <f t="shared" ref="X18:X24" si="14">COUNTIFS(Q18:W18,"E")</f>
        <v>0</v>
      </c>
      <c r="Y18" s="1">
        <f t="shared" ref="Y18:Y24" si="15">COUNTIF(Q18:W18,"A")</f>
        <v>0</v>
      </c>
      <c r="Z18" s="1">
        <f t="shared" ref="Z18:Z24" si="16">COUNTIF(Q18:W18,"M")</f>
        <v>0</v>
      </c>
      <c r="AA18" s="186">
        <f t="shared" ref="AA18:AA24" si="17">COUNTIF(Q18:W18,"B")</f>
        <v>0</v>
      </c>
      <c r="AB18" s="2">
        <f t="shared" ref="AB18:AB24" si="18">SUM(X18:AA18)</f>
        <v>0</v>
      </c>
      <c r="AC18" s="187" t="e">
        <f t="shared" si="13"/>
        <v>#DIV/0!</v>
      </c>
    </row>
    <row r="19" spans="1:29" ht="51.75" customHeight="1" x14ac:dyDescent="0.25">
      <c r="A19" s="181" t="str">
        <f>+PRIORIZACIÓN!B21</f>
        <v>Proceso Gestión de Participación Ciudadana</v>
      </c>
      <c r="B19" s="194" t="str">
        <f>+IF(PRIORIZACIÓN!I21&gt;0%,"YA CUENTA CON PONDERACIÓN DE RIESGOS, NO DILIGENCIAR ANALISIS OCI", "DILIGENCIE ANALISIS OCI PARA ESTA UNIDAD AUDITABLE")</f>
        <v>YA CUENTA CON PONDERACIÓN DE RIESGOS, NO DILIGENCIAR ANALISIS OCI</v>
      </c>
      <c r="C19" s="188"/>
      <c r="D19" s="1"/>
      <c r="E19" s="1"/>
      <c r="F19" s="1"/>
      <c r="G19" s="189"/>
      <c r="H19" s="1"/>
      <c r="I19" s="189"/>
      <c r="J19" s="1"/>
      <c r="K19" s="1"/>
      <c r="L19" s="1"/>
      <c r="M19" s="1"/>
      <c r="N19" s="1"/>
      <c r="O19" s="1"/>
      <c r="P19" s="186"/>
      <c r="Q19" s="1">
        <f t="shared" si="3"/>
        <v>0</v>
      </c>
      <c r="R19" s="1">
        <f t="shared" si="0"/>
        <v>0</v>
      </c>
      <c r="S19" s="1">
        <f t="shared" si="4"/>
        <v>0</v>
      </c>
      <c r="T19" s="1">
        <f t="shared" si="5"/>
        <v>0</v>
      </c>
      <c r="U19" s="1">
        <f t="shared" si="1"/>
        <v>0</v>
      </c>
      <c r="V19" s="1">
        <f t="shared" si="6"/>
        <v>0</v>
      </c>
      <c r="W19" s="185">
        <f t="shared" si="7"/>
        <v>0</v>
      </c>
      <c r="X19" s="2">
        <f t="shared" si="14"/>
        <v>0</v>
      </c>
      <c r="Y19" s="1">
        <f t="shared" si="15"/>
        <v>0</v>
      </c>
      <c r="Z19" s="1">
        <f t="shared" si="16"/>
        <v>0</v>
      </c>
      <c r="AA19" s="186">
        <f t="shared" si="17"/>
        <v>0</v>
      </c>
      <c r="AB19" s="2">
        <f t="shared" si="18"/>
        <v>0</v>
      </c>
      <c r="AC19" s="187" t="e">
        <f t="shared" si="13"/>
        <v>#DIV/0!</v>
      </c>
    </row>
    <row r="20" spans="1:29" ht="51.75" customHeight="1" x14ac:dyDescent="0.25">
      <c r="A20" s="181" t="str">
        <f>+PRIORIZACIÓN!B22</f>
        <v>Proceso Gestión de Tecnologías de la Información</v>
      </c>
      <c r="B20" s="194" t="str">
        <f>+IF(PRIORIZACIÓN!I22&gt;0%,"YA CUENTA CON PONDERACIÓN DE RIESGOS, NO DILIGENCIAR ANALISIS OCI", "DILIGENCIE ANALISIS OCI PARA ESTA UNIDAD AUDITABLE")</f>
        <v>YA CUENTA CON PONDERACIÓN DE RIESGOS, NO DILIGENCIAR ANALISIS OCI</v>
      </c>
      <c r="C20" s="188"/>
      <c r="D20" s="1"/>
      <c r="E20" s="1"/>
      <c r="F20" s="1"/>
      <c r="G20" s="189"/>
      <c r="H20" s="1"/>
      <c r="I20" s="189"/>
      <c r="J20" s="1"/>
      <c r="K20" s="1"/>
      <c r="L20" s="1"/>
      <c r="M20" s="1"/>
      <c r="N20" s="1"/>
      <c r="O20" s="1"/>
      <c r="P20" s="186">
        <f t="shared" ref="P20:P26" si="19">IF($O20="Critica no recuperable","E",IF($O20="Critica con recuperación parcial","A",IF($O20="Falta de oportunidad para atención usuarios","M",IF($O20="Falta de oportunidad para gestión de los procesos","B",0))))</f>
        <v>0</v>
      </c>
      <c r="Q20" s="1">
        <f t="shared" si="3"/>
        <v>0</v>
      </c>
      <c r="R20" s="1">
        <f t="shared" si="0"/>
        <v>0</v>
      </c>
      <c r="S20" s="1">
        <f t="shared" si="4"/>
        <v>0</v>
      </c>
      <c r="T20" s="1">
        <f t="shared" si="5"/>
        <v>0</v>
      </c>
      <c r="U20" s="1">
        <f t="shared" si="1"/>
        <v>0</v>
      </c>
      <c r="V20" s="1">
        <f t="shared" si="6"/>
        <v>0</v>
      </c>
      <c r="W20" s="185">
        <f t="shared" si="7"/>
        <v>0</v>
      </c>
      <c r="X20" s="2">
        <f t="shared" si="14"/>
        <v>0</v>
      </c>
      <c r="Y20" s="1">
        <f t="shared" si="15"/>
        <v>0</v>
      </c>
      <c r="Z20" s="1">
        <f t="shared" si="16"/>
        <v>0</v>
      </c>
      <c r="AA20" s="186">
        <f t="shared" si="17"/>
        <v>0</v>
      </c>
      <c r="AB20" s="2">
        <f t="shared" si="18"/>
        <v>0</v>
      </c>
      <c r="AC20" s="187" t="e">
        <f t="shared" si="13"/>
        <v>#DIV/0!</v>
      </c>
    </row>
    <row r="21" spans="1:29" ht="51.75" customHeight="1" x14ac:dyDescent="0.25">
      <c r="A21" s="181" t="str">
        <f>+PRIORIZACIÓN!B23</f>
        <v>Proceso Gestión del Conocimiento</v>
      </c>
      <c r="B21" s="194" t="str">
        <f>+IF(PRIORIZACIÓN!I23&gt;0%,"YA CUENTA CON PONDERACIÓN DE RIESGOS, NO DILIGENCIAR ANALISIS OCI", "DILIGENCIE ANALISIS OCI PARA ESTA UNIDAD AUDITABLE")</f>
        <v>YA CUENTA CON PONDERACIÓN DE RIESGOS, NO DILIGENCIAR ANALISIS OCI</v>
      </c>
      <c r="C21" s="188"/>
      <c r="D21" s="1"/>
      <c r="E21" s="1"/>
      <c r="F21" s="1"/>
      <c r="G21" s="189"/>
      <c r="H21" s="1"/>
      <c r="I21" s="189"/>
      <c r="J21" s="1"/>
      <c r="K21" s="1"/>
      <c r="L21" s="1"/>
      <c r="M21" s="1"/>
      <c r="N21" s="1"/>
      <c r="O21" s="1"/>
      <c r="P21" s="186">
        <f t="shared" si="19"/>
        <v>0</v>
      </c>
      <c r="Q21" s="1">
        <f t="shared" si="3"/>
        <v>0</v>
      </c>
      <c r="R21" s="1">
        <f t="shared" si="0"/>
        <v>0</v>
      </c>
      <c r="S21" s="1">
        <f t="shared" si="4"/>
        <v>0</v>
      </c>
      <c r="T21" s="1">
        <f t="shared" si="5"/>
        <v>0</v>
      </c>
      <c r="U21" s="1">
        <f t="shared" si="1"/>
        <v>0</v>
      </c>
      <c r="V21" s="1">
        <f t="shared" si="6"/>
        <v>0</v>
      </c>
      <c r="W21" s="185">
        <f t="shared" si="7"/>
        <v>0</v>
      </c>
      <c r="X21" s="2">
        <f t="shared" si="14"/>
        <v>0</v>
      </c>
      <c r="Y21" s="1">
        <f t="shared" si="15"/>
        <v>0</v>
      </c>
      <c r="Z21" s="1">
        <f t="shared" si="16"/>
        <v>0</v>
      </c>
      <c r="AA21" s="186">
        <f t="shared" si="17"/>
        <v>0</v>
      </c>
      <c r="AB21" s="2">
        <f t="shared" si="18"/>
        <v>0</v>
      </c>
      <c r="AC21" s="187" t="e">
        <f t="shared" si="13"/>
        <v>#DIV/0!</v>
      </c>
    </row>
    <row r="22" spans="1:29" ht="51.75" customHeight="1" x14ac:dyDescent="0.25">
      <c r="A22" s="181" t="str">
        <f>+PRIORIZACIÓN!B24</f>
        <v>Gestión de Circulación de las prácticas artísticas</v>
      </c>
      <c r="B22" s="194" t="str">
        <f>+IF(PRIORIZACIÓN!I24&gt;0%,"YA CUENTA CON PONDERACIÓN DE RIESGOS, NO DILIGENCIAR ANALISIS OCI", "DILIGENCIE ANALISIS OCI PARA ESTA UNIDAD AUDITABLE")</f>
        <v>YA CUENTA CON PONDERACIÓN DE RIESGOS, NO DILIGENCIAR ANALISIS OCI</v>
      </c>
      <c r="C22" s="204"/>
      <c r="D22" s="1"/>
      <c r="E22" s="1"/>
      <c r="F22" s="1"/>
      <c r="G22" s="189"/>
      <c r="H22" s="1"/>
      <c r="I22" s="189"/>
      <c r="J22" s="1"/>
      <c r="K22" s="1"/>
      <c r="L22" s="1"/>
      <c r="M22" s="1"/>
      <c r="N22" s="1"/>
      <c r="O22" s="1"/>
      <c r="P22" s="186">
        <f t="shared" si="19"/>
        <v>0</v>
      </c>
      <c r="Q22" s="1">
        <f t="shared" si="3"/>
        <v>0</v>
      </c>
      <c r="R22" s="1">
        <f t="shared" si="0"/>
        <v>0</v>
      </c>
      <c r="S22" s="1">
        <f t="shared" si="4"/>
        <v>0</v>
      </c>
      <c r="T22" s="1">
        <f t="shared" si="5"/>
        <v>0</v>
      </c>
      <c r="U22" s="1">
        <f t="shared" si="1"/>
        <v>0</v>
      </c>
      <c r="V22" s="1">
        <f t="shared" si="6"/>
        <v>0</v>
      </c>
      <c r="W22" s="185">
        <f t="shared" si="7"/>
        <v>0</v>
      </c>
      <c r="X22" s="2">
        <f t="shared" si="14"/>
        <v>0</v>
      </c>
      <c r="Y22" s="1">
        <f t="shared" si="15"/>
        <v>0</v>
      </c>
      <c r="Z22" s="1">
        <f t="shared" si="16"/>
        <v>0</v>
      </c>
      <c r="AA22" s="186">
        <f t="shared" si="17"/>
        <v>0</v>
      </c>
      <c r="AB22" s="2">
        <f t="shared" si="18"/>
        <v>0</v>
      </c>
      <c r="AC22" s="187" t="e">
        <f t="shared" si="13"/>
        <v>#DIV/0!</v>
      </c>
    </row>
    <row r="23" spans="1:29" ht="51.75" customHeight="1" x14ac:dyDescent="0.25">
      <c r="A23" s="181" t="str">
        <f>+PRIORIZACIÓN!B25</f>
        <v>Gestión de Fomento a las prácticas artísticas</v>
      </c>
      <c r="B23" s="194" t="str">
        <f>+IF(PRIORIZACIÓN!I25&gt;0%,"YA CUENTA CON PONDERACIÓN DE RIESGOS, NO DILIGENCIAR ANALISIS OCI", "DILIGENCIE ANALISIS OCI PARA ESTA UNIDAD AUDITABLE")</f>
        <v>YA CUENTA CON PONDERACIÓN DE RIESGOS, NO DILIGENCIAR ANALISIS OCI</v>
      </c>
      <c r="C23" s="204"/>
      <c r="D23" s="1"/>
      <c r="E23" s="1"/>
      <c r="F23" s="1"/>
      <c r="G23" s="189"/>
      <c r="H23" s="1"/>
      <c r="I23" s="189"/>
      <c r="J23" s="1"/>
      <c r="K23" s="1"/>
      <c r="L23" s="1"/>
      <c r="M23" s="1"/>
      <c r="N23" s="1"/>
      <c r="O23" s="1"/>
      <c r="P23" s="186">
        <f t="shared" si="19"/>
        <v>0</v>
      </c>
      <c r="Q23" s="1">
        <f t="shared" si="3"/>
        <v>0</v>
      </c>
      <c r="R23" s="1">
        <f t="shared" si="0"/>
        <v>0</v>
      </c>
      <c r="S23" s="1">
        <f t="shared" si="4"/>
        <v>0</v>
      </c>
      <c r="T23" s="1">
        <f t="shared" si="5"/>
        <v>0</v>
      </c>
      <c r="U23" s="1">
        <f t="shared" si="1"/>
        <v>0</v>
      </c>
      <c r="V23" s="1">
        <f t="shared" si="6"/>
        <v>0</v>
      </c>
      <c r="W23" s="185">
        <f t="shared" si="7"/>
        <v>0</v>
      </c>
      <c r="X23" s="2">
        <f t="shared" si="14"/>
        <v>0</v>
      </c>
      <c r="Y23" s="1">
        <f t="shared" si="15"/>
        <v>0</v>
      </c>
      <c r="Z23" s="1">
        <f t="shared" si="16"/>
        <v>0</v>
      </c>
      <c r="AA23" s="186">
        <f t="shared" si="17"/>
        <v>0</v>
      </c>
      <c r="AB23" s="2">
        <f t="shared" si="18"/>
        <v>0</v>
      </c>
      <c r="AC23" s="187" t="e">
        <f t="shared" si="13"/>
        <v>#DIV/0!</v>
      </c>
    </row>
    <row r="24" spans="1:29" ht="78.75" customHeight="1" x14ac:dyDescent="0.25">
      <c r="A24" s="181" t="str">
        <f>+PRIORIZACIÓN!B26</f>
        <v>Gestión Integral de Espacios Culturales</v>
      </c>
      <c r="B24" s="194" t="str">
        <f>+IF(PRIORIZACIÓN!I26&gt;0%,"YA CUENTA CON PONDERACIÓN DE RIESGOS, NO DILIGENCIAR ANALISIS OCI", "DILIGENCIE ANALISIS OCI PARA ESTA UNIDAD AUDITABLE")</f>
        <v>YA CUENTA CON PONDERACIÓN DE RIESGOS, NO DILIGENCIAR ANALISIS OCI</v>
      </c>
      <c r="C24" s="204"/>
      <c r="D24" s="1"/>
      <c r="E24" s="1"/>
      <c r="F24" s="1"/>
      <c r="G24" s="189"/>
      <c r="H24" s="1"/>
      <c r="I24" s="189"/>
      <c r="J24" s="1"/>
      <c r="K24" s="1"/>
      <c r="L24" s="1"/>
      <c r="M24" s="1"/>
      <c r="N24" s="1"/>
      <c r="O24" s="1"/>
      <c r="P24" s="186">
        <f t="shared" si="19"/>
        <v>0</v>
      </c>
      <c r="Q24" s="1">
        <f t="shared" si="3"/>
        <v>0</v>
      </c>
      <c r="R24" s="1">
        <f t="shared" si="0"/>
        <v>0</v>
      </c>
      <c r="S24" s="1">
        <f t="shared" si="4"/>
        <v>0</v>
      </c>
      <c r="T24" s="1">
        <f t="shared" si="5"/>
        <v>0</v>
      </c>
      <c r="U24" s="1">
        <f t="shared" si="1"/>
        <v>0</v>
      </c>
      <c r="V24" s="1">
        <f t="shared" si="6"/>
        <v>0</v>
      </c>
      <c r="W24" s="185">
        <f t="shared" si="7"/>
        <v>0</v>
      </c>
      <c r="X24" s="2">
        <f t="shared" si="14"/>
        <v>0</v>
      </c>
      <c r="Y24" s="1">
        <f t="shared" si="15"/>
        <v>0</v>
      </c>
      <c r="Z24" s="1">
        <f t="shared" si="16"/>
        <v>0</v>
      </c>
      <c r="AA24" s="186">
        <f t="shared" si="17"/>
        <v>0</v>
      </c>
      <c r="AB24" s="2">
        <f t="shared" si="18"/>
        <v>0</v>
      </c>
      <c r="AC24" s="187" t="e">
        <f t="shared" si="13"/>
        <v>#DIV/0!</v>
      </c>
    </row>
    <row r="25" spans="1:29" ht="66" customHeight="1" x14ac:dyDescent="0.25">
      <c r="A25" s="181" t="str">
        <f>+PRIORIZACIÓN!B27</f>
        <v>Gestión de Formación en las prácticas artísticas</v>
      </c>
      <c r="B25" s="194" t="str">
        <f>+IF(PRIORIZACIÓN!I27&gt;0%,"YA CUENTA CON PONDERACIÓN DE RIESGOS, NO DILIGENCIAR ANALISIS OCI", "DILIGENCIE ANALISIS OCI PARA ESTA UNIDAD AUDITABLE")</f>
        <v>YA CUENTA CON PONDERACIÓN DE RIESGOS, NO DILIGENCIAR ANALISIS OCI</v>
      </c>
      <c r="C25" s="204"/>
      <c r="D25" s="1"/>
      <c r="E25" s="1"/>
      <c r="F25" s="1"/>
      <c r="G25" s="189"/>
      <c r="H25" s="1"/>
      <c r="I25" s="189"/>
      <c r="J25" s="1"/>
      <c r="K25" s="1"/>
      <c r="L25" s="1"/>
      <c r="M25" s="1"/>
      <c r="N25" s="1"/>
      <c r="O25" s="1"/>
      <c r="P25" s="186">
        <f t="shared" si="19"/>
        <v>0</v>
      </c>
      <c r="Q25" s="1">
        <f t="shared" si="3"/>
        <v>0</v>
      </c>
      <c r="R25" s="1">
        <f t="shared" si="0"/>
        <v>0</v>
      </c>
      <c r="S25" s="1">
        <f t="shared" si="4"/>
        <v>0</v>
      </c>
      <c r="T25" s="1">
        <f t="shared" si="5"/>
        <v>0</v>
      </c>
      <c r="U25" s="1">
        <f t="shared" si="1"/>
        <v>0</v>
      </c>
      <c r="V25" s="1">
        <f t="shared" si="6"/>
        <v>0</v>
      </c>
      <c r="W25" s="185">
        <f t="shared" si="7"/>
        <v>0</v>
      </c>
      <c r="X25" s="2">
        <f>COUNTIFS(Q25:W25,"E")</f>
        <v>0</v>
      </c>
      <c r="Y25" s="1">
        <f>COUNTIF(Q25:W25,"A")</f>
        <v>0</v>
      </c>
      <c r="Z25" s="1">
        <f>COUNTIF(Q25:W25,"M")</f>
        <v>0</v>
      </c>
      <c r="AA25" s="186">
        <f>COUNTIF(Q25:W25,"B")</f>
        <v>0</v>
      </c>
      <c r="AB25" s="2">
        <f>SUM(X25:AA25)</f>
        <v>0</v>
      </c>
      <c r="AC25" s="187" t="e">
        <f t="shared" si="13"/>
        <v>#DIV/0!</v>
      </c>
    </row>
    <row r="26" spans="1:29" ht="51.75" customHeight="1" x14ac:dyDescent="0.25">
      <c r="A26" s="181" t="str">
        <f>+PRIORIZACIÓN!B28</f>
        <v>Gestión en Seguridad y Salud en el trabajo</v>
      </c>
      <c r="B26" s="194" t="str">
        <f>+IF(PRIORIZACIÓN!I28&gt;0%,"YA CUENTA CON PONDERACIÓN DE RIESGOS, NO DILIGENCIAR ANALISIS OCI", "DILIGENCIE ANALISIS OCI PARA ESTA UNIDAD AUDITABLE")</f>
        <v>DILIGENCIE ANALISIS OCI PARA ESTA UNIDAD AUDITABLE</v>
      </c>
      <c r="C26" s="188" t="s">
        <v>316</v>
      </c>
      <c r="D26" s="1"/>
      <c r="E26" s="1" t="s">
        <v>481</v>
      </c>
      <c r="F26" s="1"/>
      <c r="G26" s="189" t="s">
        <v>315</v>
      </c>
      <c r="H26" s="1"/>
      <c r="I26" s="189" t="s">
        <v>315</v>
      </c>
      <c r="J26" s="1"/>
      <c r="K26" s="1"/>
      <c r="L26" s="1"/>
      <c r="M26" s="1" t="s">
        <v>316</v>
      </c>
      <c r="N26" s="1"/>
      <c r="O26" s="1" t="s">
        <v>482</v>
      </c>
      <c r="P26" s="186" t="str">
        <f t="shared" si="19"/>
        <v>B</v>
      </c>
      <c r="Q26" s="1" t="str">
        <f t="shared" si="3"/>
        <v>M</v>
      </c>
      <c r="R26" s="1">
        <f t="shared" si="0"/>
        <v>0</v>
      </c>
      <c r="S26" s="1" t="str">
        <f t="shared" si="4"/>
        <v>B</v>
      </c>
      <c r="T26" s="1" t="str">
        <f t="shared" si="5"/>
        <v>B</v>
      </c>
      <c r="U26" s="1">
        <f t="shared" si="1"/>
        <v>0</v>
      </c>
      <c r="V26" s="1" t="str">
        <f t="shared" si="6"/>
        <v>M</v>
      </c>
      <c r="W26" s="185" t="str">
        <f t="shared" si="7"/>
        <v>B</v>
      </c>
      <c r="X26" s="2">
        <f>COUNTIFS(Q26:W26,"E")</f>
        <v>0</v>
      </c>
      <c r="Y26" s="1">
        <f>COUNTIF(Q26:W26,"A")</f>
        <v>0</v>
      </c>
      <c r="Z26" s="1">
        <f>COUNTIF(Q26:W26,"M")</f>
        <v>2</v>
      </c>
      <c r="AA26" s="186">
        <f>COUNTIF(Q26:W26,"B")</f>
        <v>3</v>
      </c>
      <c r="AB26" s="2">
        <f>SUM(X26:AA26)</f>
        <v>5</v>
      </c>
      <c r="AC26" s="187" t="str">
        <f t="shared" si="13"/>
        <v>Moderado</v>
      </c>
    </row>
    <row r="27" spans="1:29" ht="51.75" customHeight="1" x14ac:dyDescent="0.25">
      <c r="A27" s="181"/>
      <c r="B27" s="194"/>
      <c r="C27" s="188"/>
      <c r="D27" s="1"/>
      <c r="E27" s="1"/>
      <c r="F27" s="1"/>
      <c r="G27" s="189"/>
      <c r="H27" s="1"/>
      <c r="I27" s="189"/>
      <c r="J27" s="1"/>
      <c r="K27" s="1"/>
      <c r="L27" s="1"/>
      <c r="M27" s="1"/>
      <c r="N27" s="1"/>
      <c r="O27" s="1"/>
      <c r="P27" s="186"/>
      <c r="Q27" s="1"/>
      <c r="R27" s="1"/>
      <c r="S27" s="1"/>
      <c r="T27" s="1"/>
      <c r="U27" s="1"/>
      <c r="V27" s="1"/>
      <c r="W27" s="185"/>
      <c r="X27" s="2"/>
      <c r="Y27" s="1"/>
      <c r="Z27" s="1"/>
      <c r="AA27" s="186"/>
      <c r="AB27" s="2"/>
      <c r="AC27" s="285"/>
    </row>
    <row r="28" spans="1:29" ht="51.75" customHeight="1" x14ac:dyDescent="0.25">
      <c r="A28" s="181"/>
      <c r="B28" s="194"/>
      <c r="C28" s="188"/>
      <c r="D28" s="1"/>
      <c r="E28" s="1"/>
      <c r="F28" s="1"/>
      <c r="G28" s="189"/>
      <c r="H28" s="1"/>
      <c r="I28" s="189"/>
      <c r="J28" s="1"/>
      <c r="K28" s="1"/>
      <c r="L28" s="1"/>
      <c r="M28" s="1"/>
      <c r="N28" s="1"/>
      <c r="O28" s="1"/>
      <c r="P28" s="186"/>
      <c r="Q28" s="1"/>
      <c r="R28" s="1"/>
      <c r="S28" s="1"/>
      <c r="T28" s="1"/>
      <c r="U28" s="1"/>
      <c r="V28" s="1"/>
      <c r="W28" s="185"/>
      <c r="X28" s="2"/>
      <c r="Y28" s="1"/>
      <c r="Z28" s="1"/>
      <c r="AA28" s="186"/>
      <c r="AB28" s="2"/>
      <c r="AC28" s="285"/>
    </row>
    <row r="29" spans="1:29" ht="51.75" customHeight="1" x14ac:dyDescent="0.25">
      <c r="A29" s="181"/>
      <c r="B29" s="194"/>
      <c r="C29" s="188"/>
      <c r="D29" s="1"/>
      <c r="E29" s="1"/>
      <c r="F29" s="1"/>
      <c r="G29" s="189"/>
      <c r="H29" s="1"/>
      <c r="I29" s="189"/>
      <c r="J29" s="1"/>
      <c r="K29" s="1"/>
      <c r="L29" s="1"/>
      <c r="M29" s="1"/>
      <c r="N29" s="1"/>
      <c r="O29" s="1"/>
      <c r="P29" s="186"/>
      <c r="Q29" s="1"/>
      <c r="R29" s="1"/>
      <c r="S29" s="1"/>
      <c r="T29" s="1"/>
      <c r="U29" s="1"/>
      <c r="V29" s="1"/>
      <c r="W29" s="185"/>
      <c r="X29" s="2"/>
      <c r="Y29" s="1"/>
      <c r="Z29" s="1"/>
      <c r="AA29" s="186"/>
      <c r="AB29" s="2"/>
      <c r="AC29" s="285"/>
    </row>
    <row r="30" spans="1:29" ht="51.75" customHeight="1" x14ac:dyDescent="0.25">
      <c r="A30" s="181"/>
      <c r="B30" s="194"/>
      <c r="C30" s="188"/>
      <c r="D30" s="1"/>
      <c r="E30" s="1"/>
      <c r="F30" s="1"/>
      <c r="G30" s="189"/>
      <c r="H30" s="1"/>
      <c r="I30" s="189"/>
      <c r="J30" s="1"/>
      <c r="K30" s="1"/>
      <c r="L30" s="1"/>
      <c r="M30" s="1"/>
      <c r="N30" s="1"/>
      <c r="O30" s="1"/>
      <c r="P30" s="186"/>
      <c r="Q30" s="1"/>
      <c r="R30" s="1"/>
      <c r="S30" s="1"/>
      <c r="T30" s="1"/>
      <c r="U30" s="1"/>
      <c r="V30" s="1"/>
      <c r="W30" s="185"/>
      <c r="X30" s="2"/>
      <c r="Y30" s="1"/>
      <c r="Z30" s="1"/>
      <c r="AA30" s="186"/>
      <c r="AB30" s="2"/>
      <c r="AC30" s="285"/>
    </row>
    <row r="31" spans="1:29" x14ac:dyDescent="0.25">
      <c r="A31" s="181"/>
      <c r="B31" s="194"/>
      <c r="C31" s="188"/>
      <c r="D31" s="1"/>
      <c r="E31" s="1"/>
      <c r="F31" s="1"/>
      <c r="G31" s="189"/>
      <c r="H31" s="1"/>
      <c r="I31" s="189"/>
      <c r="J31" s="1"/>
      <c r="K31" s="1"/>
      <c r="L31" s="1"/>
      <c r="M31" s="1"/>
      <c r="N31" s="1"/>
      <c r="O31" s="1"/>
      <c r="P31" s="186"/>
      <c r="Q31" s="1"/>
      <c r="R31" s="1"/>
      <c r="S31" s="1"/>
      <c r="T31" s="1"/>
      <c r="U31" s="1"/>
      <c r="V31" s="1"/>
      <c r="W31" s="185"/>
      <c r="X31" s="2"/>
      <c r="Y31" s="1"/>
      <c r="Z31" s="1"/>
      <c r="AA31" s="186"/>
      <c r="AB31" s="2"/>
      <c r="AC31" s="285"/>
    </row>
    <row r="32" spans="1:29" x14ac:dyDescent="0.25">
      <c r="A32" s="181"/>
      <c r="B32" s="194"/>
      <c r="C32" s="188"/>
      <c r="D32" s="1"/>
      <c r="E32" s="1"/>
      <c r="F32" s="1"/>
      <c r="G32" s="189"/>
      <c r="H32" s="1"/>
      <c r="I32" s="189"/>
      <c r="J32" s="1"/>
      <c r="K32" s="1"/>
      <c r="L32" s="1"/>
      <c r="M32" s="1"/>
      <c r="N32" s="1"/>
      <c r="O32" s="1"/>
      <c r="P32" s="186"/>
      <c r="Q32" s="1"/>
      <c r="R32" s="1"/>
      <c r="S32" s="1"/>
      <c r="T32" s="1"/>
      <c r="U32" s="1"/>
      <c r="V32" s="1"/>
      <c r="W32" s="185"/>
      <c r="X32" s="2"/>
      <c r="Y32" s="1"/>
      <c r="Z32" s="1"/>
      <c r="AA32" s="186"/>
      <c r="AB32" s="2"/>
      <c r="AC32" s="285"/>
    </row>
    <row r="33" spans="1:29" x14ac:dyDescent="0.25">
      <c r="A33" s="181"/>
      <c r="B33" s="194"/>
      <c r="C33" s="188"/>
      <c r="D33" s="1"/>
      <c r="E33" s="1"/>
      <c r="F33" s="1"/>
      <c r="G33" s="189"/>
      <c r="H33" s="1"/>
      <c r="I33" s="189"/>
      <c r="J33" s="1"/>
      <c r="K33" s="1"/>
      <c r="L33" s="1"/>
      <c r="M33" s="1"/>
      <c r="N33" s="1"/>
      <c r="O33" s="1"/>
      <c r="P33" s="186"/>
      <c r="Q33" s="1"/>
      <c r="R33" s="1"/>
      <c r="S33" s="1"/>
      <c r="T33" s="1"/>
      <c r="U33" s="1"/>
      <c r="V33" s="1"/>
      <c r="W33" s="185"/>
      <c r="X33" s="2"/>
      <c r="Y33" s="1"/>
      <c r="Z33" s="1"/>
      <c r="AA33" s="186"/>
      <c r="AB33" s="2"/>
      <c r="AC33" s="285"/>
    </row>
    <row r="34" spans="1:29" x14ac:dyDescent="0.25">
      <c r="A34" s="181"/>
      <c r="B34" s="194"/>
      <c r="C34" s="188"/>
      <c r="D34" s="1"/>
      <c r="E34" s="1"/>
      <c r="F34" s="1"/>
      <c r="G34" s="189"/>
      <c r="H34" s="1"/>
      <c r="I34" s="189"/>
      <c r="J34" s="1"/>
      <c r="K34" s="1"/>
      <c r="L34" s="1"/>
      <c r="M34" s="1"/>
      <c r="N34" s="1"/>
      <c r="O34" s="1"/>
      <c r="P34" s="186"/>
      <c r="Q34" s="1"/>
      <c r="R34" s="1"/>
      <c r="S34" s="1"/>
      <c r="T34" s="1"/>
      <c r="U34" s="1"/>
      <c r="V34" s="1"/>
      <c r="W34" s="185"/>
      <c r="X34" s="2"/>
      <c r="Y34" s="1"/>
      <c r="Z34" s="1"/>
      <c r="AA34" s="186"/>
      <c r="AB34" s="2"/>
      <c r="AC34" s="285"/>
    </row>
    <row r="35" spans="1:29" x14ac:dyDescent="0.25">
      <c r="A35" s="181"/>
      <c r="B35" s="194"/>
      <c r="C35" s="188"/>
      <c r="D35" s="1"/>
      <c r="E35" s="1"/>
      <c r="F35" s="1"/>
      <c r="G35" s="189"/>
      <c r="H35" s="1"/>
      <c r="I35" s="189"/>
      <c r="J35" s="1"/>
      <c r="K35" s="1"/>
      <c r="L35" s="1"/>
      <c r="M35" s="1"/>
      <c r="N35" s="1"/>
      <c r="O35" s="1"/>
      <c r="P35" s="186"/>
      <c r="Q35" s="1"/>
      <c r="R35" s="1"/>
      <c r="S35" s="1"/>
      <c r="T35" s="1"/>
      <c r="U35" s="1"/>
      <c r="V35" s="1"/>
      <c r="W35" s="185"/>
      <c r="X35" s="2"/>
      <c r="Y35" s="1"/>
      <c r="Z35" s="1"/>
      <c r="AA35" s="186"/>
      <c r="AB35" s="2"/>
      <c r="AC35" s="285"/>
    </row>
    <row r="36" spans="1:29" x14ac:dyDescent="0.25">
      <c r="A36" s="181"/>
      <c r="B36" s="194"/>
      <c r="C36" s="188"/>
      <c r="D36" s="1"/>
      <c r="E36" s="1"/>
      <c r="F36" s="1"/>
      <c r="G36" s="189"/>
      <c r="H36" s="1"/>
      <c r="I36" s="189"/>
      <c r="J36" s="1"/>
      <c r="K36" s="1"/>
      <c r="L36" s="1"/>
      <c r="M36" s="1"/>
      <c r="N36" s="1"/>
      <c r="O36" s="1"/>
      <c r="P36" s="186"/>
      <c r="Q36" s="1"/>
      <c r="R36" s="1"/>
      <c r="S36" s="1"/>
      <c r="T36" s="1"/>
      <c r="U36" s="1"/>
      <c r="V36" s="1"/>
      <c r="W36" s="185"/>
      <c r="X36" s="2"/>
      <c r="Y36" s="1"/>
      <c r="Z36" s="1"/>
      <c r="AA36" s="186"/>
      <c r="AB36" s="2"/>
      <c r="AC36" s="285"/>
    </row>
    <row r="37" spans="1:29" x14ac:dyDescent="0.25">
      <c r="A37" s="181"/>
      <c r="B37" s="194"/>
      <c r="C37" s="188"/>
      <c r="D37" s="1"/>
      <c r="E37" s="1"/>
      <c r="F37" s="1"/>
      <c r="G37" s="189"/>
      <c r="H37" s="1"/>
      <c r="I37" s="189"/>
      <c r="J37" s="1"/>
      <c r="K37" s="1"/>
      <c r="L37" s="1"/>
      <c r="M37" s="1"/>
      <c r="N37" s="1"/>
      <c r="O37" s="1"/>
      <c r="P37" s="186"/>
      <c r="Q37" s="1"/>
      <c r="R37" s="1"/>
      <c r="S37" s="1"/>
      <c r="T37" s="1"/>
      <c r="U37" s="1"/>
      <c r="V37" s="1"/>
      <c r="W37" s="185"/>
      <c r="X37" s="2"/>
      <c r="Y37" s="1"/>
      <c r="Z37" s="1"/>
      <c r="AA37" s="186"/>
      <c r="AB37" s="2"/>
      <c r="AC37" s="285"/>
    </row>
    <row r="38" spans="1:29" x14ac:dyDescent="0.25">
      <c r="A38" s="181"/>
      <c r="B38" s="194"/>
      <c r="C38" s="188"/>
      <c r="D38" s="1"/>
      <c r="E38" s="1"/>
      <c r="F38" s="1"/>
      <c r="G38" s="189"/>
      <c r="H38" s="1"/>
      <c r="I38" s="189"/>
      <c r="J38" s="1"/>
      <c r="K38" s="1"/>
      <c r="L38" s="1"/>
      <c r="M38" s="1"/>
      <c r="N38" s="1"/>
      <c r="O38" s="1"/>
      <c r="P38" s="186"/>
      <c r="Q38" s="1"/>
      <c r="R38" s="1"/>
      <c r="S38" s="1"/>
      <c r="T38" s="1"/>
      <c r="U38" s="1"/>
      <c r="V38" s="1"/>
      <c r="W38" s="185"/>
      <c r="X38" s="2"/>
      <c r="Y38" s="1"/>
      <c r="Z38" s="1"/>
      <c r="AA38" s="186"/>
      <c r="AB38" s="2"/>
      <c r="AC38" s="285"/>
    </row>
    <row r="39" spans="1:29" x14ac:dyDescent="0.25">
      <c r="A39" s="181"/>
      <c r="B39" s="194"/>
      <c r="C39" s="188"/>
      <c r="D39" s="1"/>
      <c r="E39" s="1"/>
      <c r="F39" s="1"/>
      <c r="G39" s="189"/>
      <c r="H39" s="1"/>
      <c r="I39" s="189"/>
      <c r="J39" s="1"/>
      <c r="K39" s="1"/>
      <c r="L39" s="1"/>
      <c r="M39" s="1"/>
      <c r="N39" s="1"/>
      <c r="O39" s="1"/>
      <c r="P39" s="186"/>
      <c r="Q39" s="1"/>
      <c r="R39" s="1"/>
      <c r="S39" s="1"/>
      <c r="T39" s="1"/>
      <c r="U39" s="1"/>
      <c r="V39" s="1"/>
      <c r="W39" s="185"/>
      <c r="X39" s="2"/>
      <c r="Y39" s="1"/>
      <c r="Z39" s="1"/>
      <c r="AA39" s="186"/>
      <c r="AB39" s="2"/>
      <c r="AC39" s="285"/>
    </row>
    <row r="40" spans="1:29" x14ac:dyDescent="0.25">
      <c r="A40" s="181"/>
      <c r="B40" s="194"/>
      <c r="C40" s="188"/>
      <c r="D40" s="1"/>
      <c r="E40" s="1"/>
      <c r="F40" s="1"/>
      <c r="G40" s="189"/>
      <c r="H40" s="1"/>
      <c r="I40" s="189"/>
      <c r="J40" s="1"/>
      <c r="K40" s="1"/>
      <c r="L40" s="1"/>
      <c r="M40" s="1"/>
      <c r="N40" s="1"/>
      <c r="O40" s="1"/>
      <c r="P40" s="186"/>
      <c r="Q40" s="1"/>
      <c r="R40" s="1"/>
      <c r="S40" s="1"/>
      <c r="T40" s="1"/>
      <c r="U40" s="1"/>
      <c r="V40" s="1"/>
      <c r="W40" s="185"/>
      <c r="X40" s="2"/>
      <c r="Y40" s="1"/>
      <c r="Z40" s="1"/>
      <c r="AA40" s="186"/>
      <c r="AB40" s="2"/>
      <c r="AC40" s="285"/>
    </row>
    <row r="41" spans="1:29" x14ac:dyDescent="0.25">
      <c r="A41" s="181"/>
      <c r="B41" s="194"/>
      <c r="C41" s="188"/>
      <c r="D41" s="1"/>
      <c r="E41" s="1"/>
      <c r="F41" s="1"/>
      <c r="G41" s="189"/>
      <c r="H41" s="1"/>
      <c r="I41" s="189"/>
      <c r="J41" s="1"/>
      <c r="K41" s="1"/>
      <c r="L41" s="1"/>
      <c r="M41" s="1"/>
      <c r="N41" s="1"/>
      <c r="O41" s="1"/>
      <c r="P41" s="186"/>
      <c r="Q41" s="1"/>
      <c r="R41" s="1"/>
      <c r="S41" s="1"/>
      <c r="T41" s="1"/>
      <c r="U41" s="1"/>
      <c r="V41" s="1"/>
      <c r="W41" s="185"/>
      <c r="X41" s="2"/>
      <c r="Y41" s="1"/>
      <c r="Z41" s="1"/>
      <c r="AA41" s="186"/>
      <c r="AB41" s="2"/>
      <c r="AC41" s="285"/>
    </row>
    <row r="42" spans="1:29" x14ac:dyDescent="0.25">
      <c r="A42" s="181"/>
      <c r="B42" s="194"/>
      <c r="C42" s="188"/>
      <c r="D42" s="1"/>
      <c r="E42" s="1"/>
      <c r="F42" s="1"/>
      <c r="G42" s="189"/>
      <c r="H42" s="1"/>
      <c r="I42" s="189"/>
      <c r="J42" s="1"/>
      <c r="K42" s="1"/>
      <c r="L42" s="1"/>
      <c r="M42" s="1"/>
      <c r="N42" s="1"/>
      <c r="O42" s="1"/>
      <c r="P42" s="186"/>
      <c r="Q42" s="1"/>
      <c r="R42" s="1"/>
      <c r="S42" s="1"/>
      <c r="T42" s="1"/>
      <c r="U42" s="1"/>
      <c r="V42" s="1"/>
      <c r="W42" s="185"/>
      <c r="X42" s="2"/>
      <c r="Y42" s="1"/>
      <c r="Z42" s="1"/>
      <c r="AA42" s="186"/>
      <c r="AB42" s="2"/>
      <c r="AC42" s="285"/>
    </row>
    <row r="43" spans="1:29" x14ac:dyDescent="0.25">
      <c r="A43" s="181"/>
      <c r="B43" s="194"/>
      <c r="C43" s="188"/>
      <c r="D43" s="1"/>
      <c r="E43" s="1"/>
      <c r="F43" s="1"/>
      <c r="G43" s="189"/>
      <c r="H43" s="1"/>
      <c r="I43" s="189"/>
      <c r="J43" s="1"/>
      <c r="K43" s="1"/>
      <c r="L43" s="1"/>
      <c r="M43" s="1"/>
      <c r="N43" s="1"/>
      <c r="O43" s="1"/>
      <c r="P43" s="186"/>
      <c r="Q43" s="1"/>
      <c r="R43" s="1"/>
      <c r="S43" s="1"/>
      <c r="T43" s="1"/>
      <c r="U43" s="1"/>
      <c r="V43" s="1"/>
      <c r="W43" s="185"/>
      <c r="X43" s="2"/>
      <c r="Y43" s="1"/>
      <c r="Z43" s="1"/>
      <c r="AA43" s="186"/>
      <c r="AB43" s="2"/>
      <c r="AC43" s="285"/>
    </row>
    <row r="44" spans="1:29" x14ac:dyDescent="0.25">
      <c r="A44" s="181"/>
      <c r="B44" s="194"/>
      <c r="C44" s="188"/>
      <c r="D44" s="1"/>
      <c r="E44" s="1"/>
      <c r="F44" s="1"/>
      <c r="G44" s="189"/>
      <c r="H44" s="1"/>
      <c r="I44" s="189"/>
      <c r="J44" s="1"/>
      <c r="K44" s="1"/>
      <c r="L44" s="1"/>
      <c r="M44" s="1"/>
      <c r="N44" s="1"/>
      <c r="O44" s="1"/>
      <c r="P44" s="186"/>
      <c r="Q44" s="1"/>
      <c r="R44" s="1"/>
      <c r="S44" s="1"/>
      <c r="T44" s="1"/>
      <c r="U44" s="1"/>
      <c r="V44" s="1"/>
      <c r="W44" s="185"/>
      <c r="X44" s="2"/>
      <c r="Y44" s="1"/>
      <c r="Z44" s="1"/>
      <c r="AA44" s="186"/>
      <c r="AB44" s="2"/>
      <c r="AC44" s="285"/>
    </row>
    <row r="45" spans="1:29" x14ac:dyDescent="0.25">
      <c r="A45" s="181"/>
      <c r="B45" s="194"/>
      <c r="C45" s="188"/>
      <c r="D45" s="1"/>
      <c r="E45" s="1"/>
      <c r="F45" s="1"/>
      <c r="G45" s="189"/>
      <c r="H45" s="1"/>
      <c r="I45" s="189"/>
      <c r="J45" s="1"/>
      <c r="K45" s="1"/>
      <c r="L45" s="1"/>
      <c r="M45" s="1"/>
      <c r="N45" s="1"/>
      <c r="O45" s="1"/>
      <c r="P45" s="186"/>
      <c r="Q45" s="1"/>
      <c r="R45" s="1"/>
      <c r="S45" s="1"/>
      <c r="T45" s="1"/>
      <c r="U45" s="1"/>
      <c r="V45" s="1"/>
      <c r="W45" s="185"/>
      <c r="X45" s="2"/>
      <c r="Y45" s="1"/>
      <c r="Z45" s="1"/>
      <c r="AA45" s="186"/>
      <c r="AB45" s="2"/>
      <c r="AC45" s="285"/>
    </row>
    <row r="46" spans="1:29" x14ac:dyDescent="0.25">
      <c r="A46" s="181"/>
      <c r="B46" s="194"/>
      <c r="C46" s="188"/>
      <c r="D46" s="1"/>
      <c r="E46" s="1"/>
      <c r="F46" s="1"/>
      <c r="G46" s="189"/>
      <c r="H46" s="1"/>
      <c r="I46" s="189"/>
      <c r="J46" s="1"/>
      <c r="K46" s="1"/>
      <c r="L46" s="1"/>
      <c r="M46" s="1"/>
      <c r="N46" s="1"/>
      <c r="O46" s="1"/>
      <c r="P46" s="186"/>
      <c r="Q46" s="1"/>
      <c r="R46" s="1"/>
      <c r="S46" s="1"/>
      <c r="T46" s="1"/>
      <c r="U46" s="1"/>
      <c r="V46" s="1"/>
      <c r="W46" s="185"/>
      <c r="X46" s="2"/>
      <c r="Y46" s="1"/>
      <c r="Z46" s="1"/>
      <c r="AA46" s="186"/>
      <c r="AB46" s="2"/>
      <c r="AC46" s="285"/>
    </row>
    <row r="47" spans="1:29" x14ac:dyDescent="0.25">
      <c r="A47" s="181"/>
      <c r="B47" s="194"/>
      <c r="C47" s="188"/>
      <c r="D47" s="1"/>
      <c r="E47" s="1"/>
      <c r="F47" s="1"/>
      <c r="G47" s="189"/>
      <c r="H47" s="1"/>
      <c r="I47" s="189"/>
      <c r="J47" s="1"/>
      <c r="K47" s="1"/>
      <c r="L47" s="1"/>
      <c r="M47" s="1"/>
      <c r="N47" s="1"/>
      <c r="O47" s="1"/>
      <c r="P47" s="186"/>
      <c r="Q47" s="1"/>
      <c r="R47" s="1"/>
      <c r="S47" s="1"/>
      <c r="T47" s="1"/>
      <c r="U47" s="1"/>
      <c r="V47" s="1"/>
      <c r="W47" s="185"/>
      <c r="X47" s="2"/>
      <c r="Y47" s="1"/>
      <c r="Z47" s="1"/>
      <c r="AA47" s="186"/>
      <c r="AB47" s="2"/>
      <c r="AC47" s="285"/>
    </row>
    <row r="48" spans="1:29" x14ac:dyDescent="0.25">
      <c r="A48" s="181"/>
      <c r="B48" s="194"/>
      <c r="C48" s="188"/>
      <c r="D48" s="1"/>
      <c r="E48" s="1"/>
      <c r="F48" s="1"/>
      <c r="G48" s="189"/>
      <c r="H48" s="1"/>
      <c r="I48" s="189"/>
      <c r="J48" s="1"/>
      <c r="K48" s="1"/>
      <c r="L48" s="1"/>
      <c r="M48" s="1"/>
      <c r="N48" s="1"/>
      <c r="O48" s="1"/>
      <c r="P48" s="186"/>
      <c r="Q48" s="1"/>
      <c r="R48" s="1"/>
      <c r="S48" s="1"/>
      <c r="T48" s="1"/>
      <c r="U48" s="1"/>
      <c r="V48" s="1"/>
      <c r="W48" s="185"/>
      <c r="X48" s="2"/>
      <c r="Y48" s="1"/>
      <c r="Z48" s="1"/>
      <c r="AA48" s="186"/>
      <c r="AB48" s="2"/>
      <c r="AC48" s="285"/>
    </row>
    <row r="49" spans="1:29" x14ac:dyDescent="0.25">
      <c r="A49" s="181"/>
      <c r="B49" s="194"/>
      <c r="C49" s="188"/>
      <c r="D49" s="1"/>
      <c r="E49" s="1"/>
      <c r="F49" s="1"/>
      <c r="G49" s="189"/>
      <c r="H49" s="1"/>
      <c r="I49" s="189"/>
      <c r="J49" s="1"/>
      <c r="K49" s="1"/>
      <c r="L49" s="1"/>
      <c r="M49" s="1"/>
      <c r="N49" s="1"/>
      <c r="O49" s="1"/>
      <c r="P49" s="186"/>
      <c r="Q49" s="1"/>
      <c r="R49" s="1"/>
      <c r="S49" s="1"/>
      <c r="T49" s="1"/>
      <c r="U49" s="1"/>
      <c r="V49" s="1"/>
      <c r="W49" s="185"/>
      <c r="X49" s="2"/>
      <c r="Y49" s="1"/>
      <c r="Z49" s="1"/>
      <c r="AA49" s="186"/>
      <c r="AB49" s="2"/>
      <c r="AC49" s="285"/>
    </row>
    <row r="50" spans="1:29" x14ac:dyDescent="0.25">
      <c r="A50" s="181"/>
      <c r="B50" s="194"/>
      <c r="C50" s="188"/>
      <c r="D50" s="1"/>
      <c r="E50" s="1"/>
      <c r="F50" s="1"/>
      <c r="G50" s="189"/>
      <c r="H50" s="1"/>
      <c r="I50" s="189"/>
      <c r="J50" s="1"/>
      <c r="K50" s="1"/>
      <c r="L50" s="1"/>
      <c r="M50" s="1"/>
      <c r="N50" s="1"/>
      <c r="O50" s="1"/>
      <c r="P50" s="186"/>
      <c r="Q50" s="1"/>
      <c r="R50" s="1"/>
      <c r="S50" s="1"/>
      <c r="T50" s="1"/>
      <c r="U50" s="1"/>
      <c r="V50" s="1"/>
      <c r="W50" s="185"/>
      <c r="X50" s="2"/>
      <c r="Y50" s="1"/>
      <c r="Z50" s="1"/>
      <c r="AA50" s="186"/>
      <c r="AB50" s="2"/>
      <c r="AC50" s="285"/>
    </row>
    <row r="51" spans="1:29" x14ac:dyDescent="0.25">
      <c r="A51" s="181"/>
      <c r="B51" s="194"/>
      <c r="C51" s="188"/>
      <c r="D51" s="1"/>
      <c r="E51" s="1"/>
      <c r="F51" s="1"/>
      <c r="G51" s="189"/>
      <c r="H51" s="1"/>
      <c r="I51" s="189"/>
      <c r="J51" s="1"/>
      <c r="K51" s="1"/>
      <c r="L51" s="1"/>
      <c r="M51" s="1"/>
      <c r="N51" s="1"/>
      <c r="O51" s="1"/>
      <c r="P51" s="186"/>
      <c r="Q51" s="1"/>
      <c r="R51" s="1"/>
      <c r="S51" s="1"/>
      <c r="T51" s="1"/>
      <c r="U51" s="1"/>
      <c r="V51" s="1"/>
      <c r="W51" s="185"/>
      <c r="X51" s="2"/>
      <c r="Y51" s="1"/>
      <c r="Z51" s="1"/>
      <c r="AA51" s="186"/>
      <c r="AB51" s="2"/>
      <c r="AC51" s="285"/>
    </row>
    <row r="52" spans="1:29" x14ac:dyDescent="0.25">
      <c r="A52" s="181"/>
      <c r="B52" s="194"/>
      <c r="C52" s="188"/>
      <c r="D52" s="1"/>
      <c r="E52" s="1"/>
      <c r="F52" s="1"/>
      <c r="G52" s="189"/>
      <c r="H52" s="1"/>
      <c r="I52" s="189"/>
      <c r="J52" s="1"/>
      <c r="K52" s="1"/>
      <c r="L52" s="1"/>
      <c r="M52" s="1"/>
      <c r="N52" s="1"/>
      <c r="O52" s="1"/>
      <c r="P52" s="186"/>
      <c r="Q52" s="1"/>
      <c r="R52" s="1"/>
      <c r="S52" s="1"/>
      <c r="T52" s="1"/>
      <c r="U52" s="1"/>
      <c r="V52" s="1"/>
      <c r="W52" s="185"/>
      <c r="X52" s="2"/>
      <c r="Y52" s="1"/>
      <c r="Z52" s="1"/>
      <c r="AA52" s="186"/>
      <c r="AB52" s="2"/>
      <c r="AC52" s="285"/>
    </row>
    <row r="53" spans="1:29" x14ac:dyDescent="0.25">
      <c r="A53" s="181"/>
      <c r="B53" s="194"/>
      <c r="C53" s="188"/>
      <c r="D53" s="1"/>
      <c r="E53" s="1"/>
      <c r="F53" s="1"/>
      <c r="G53" s="189"/>
      <c r="H53" s="1"/>
      <c r="I53" s="189"/>
      <c r="J53" s="1"/>
      <c r="K53" s="1"/>
      <c r="L53" s="1"/>
      <c r="M53" s="1"/>
      <c r="N53" s="1"/>
      <c r="O53" s="1"/>
      <c r="P53" s="186"/>
      <c r="Q53" s="1"/>
      <c r="R53" s="1"/>
      <c r="S53" s="1"/>
      <c r="T53" s="1"/>
      <c r="U53" s="1"/>
      <c r="V53" s="1"/>
      <c r="W53" s="185"/>
      <c r="X53" s="2"/>
      <c r="Y53" s="1"/>
      <c r="Z53" s="1"/>
      <c r="AA53" s="186"/>
      <c r="AB53" s="2"/>
      <c r="AC53" s="285"/>
    </row>
    <row r="54" spans="1:29" x14ac:dyDescent="0.25">
      <c r="A54" s="181"/>
      <c r="B54" s="194"/>
      <c r="C54" s="188"/>
      <c r="D54" s="1"/>
      <c r="E54" s="1"/>
      <c r="F54" s="1"/>
      <c r="G54" s="189"/>
      <c r="H54" s="1"/>
      <c r="I54" s="189"/>
      <c r="J54" s="1"/>
      <c r="K54" s="1"/>
      <c r="L54" s="1"/>
      <c r="M54" s="1"/>
      <c r="N54" s="1"/>
      <c r="O54" s="1"/>
      <c r="P54" s="186"/>
      <c r="Q54" s="1"/>
      <c r="R54" s="1"/>
      <c r="S54" s="1"/>
      <c r="T54" s="1"/>
      <c r="U54" s="1"/>
      <c r="V54" s="1"/>
      <c r="W54" s="185"/>
      <c r="X54" s="2"/>
      <c r="Y54" s="1"/>
      <c r="Z54" s="1"/>
      <c r="AA54" s="186"/>
      <c r="AB54" s="2"/>
      <c r="AC54" s="285"/>
    </row>
    <row r="55" spans="1:29" x14ac:dyDescent="0.25">
      <c r="A55" s="181"/>
      <c r="B55" s="194"/>
      <c r="C55" s="188"/>
      <c r="D55" s="1"/>
      <c r="E55" s="1"/>
      <c r="F55" s="1"/>
      <c r="G55" s="189"/>
      <c r="H55" s="1"/>
      <c r="I55" s="189"/>
      <c r="J55" s="1"/>
      <c r="K55" s="1"/>
      <c r="L55" s="1"/>
      <c r="M55" s="1"/>
      <c r="N55" s="1"/>
      <c r="O55" s="1"/>
      <c r="P55" s="186"/>
      <c r="Q55" s="1"/>
      <c r="R55" s="1"/>
      <c r="S55" s="1"/>
      <c r="T55" s="1"/>
      <c r="U55" s="1"/>
      <c r="V55" s="1"/>
      <c r="W55" s="185"/>
      <c r="X55" s="2"/>
      <c r="Y55" s="1"/>
      <c r="Z55" s="1"/>
      <c r="AA55" s="186"/>
      <c r="AB55" s="2"/>
      <c r="AC55" s="285"/>
    </row>
    <row r="56" spans="1:29" x14ac:dyDescent="0.25">
      <c r="A56" s="181"/>
      <c r="B56" s="194"/>
      <c r="C56" s="188"/>
      <c r="D56" s="1"/>
      <c r="E56" s="1"/>
      <c r="F56" s="1"/>
      <c r="G56" s="189"/>
      <c r="H56" s="1"/>
      <c r="I56" s="189"/>
      <c r="J56" s="1"/>
      <c r="K56" s="1"/>
      <c r="L56" s="1"/>
      <c r="M56" s="1"/>
      <c r="N56" s="1"/>
      <c r="O56" s="1"/>
      <c r="P56" s="186"/>
      <c r="Q56" s="1"/>
      <c r="R56" s="1"/>
      <c r="S56" s="1"/>
      <c r="T56" s="1"/>
      <c r="U56" s="1"/>
      <c r="V56" s="1"/>
      <c r="W56" s="185"/>
      <c r="X56" s="2"/>
      <c r="Y56" s="1"/>
      <c r="Z56" s="1"/>
      <c r="AA56" s="186"/>
      <c r="AB56" s="2"/>
      <c r="AC56" s="187"/>
    </row>
    <row r="57" spans="1:29" x14ac:dyDescent="0.25">
      <c r="A57" s="181"/>
      <c r="B57" s="194"/>
      <c r="C57" s="188"/>
      <c r="D57" s="1"/>
      <c r="E57" s="1"/>
      <c r="F57" s="1"/>
      <c r="G57" s="189"/>
      <c r="H57" s="1"/>
      <c r="I57" s="189"/>
      <c r="J57" s="1"/>
      <c r="K57" s="1"/>
      <c r="L57" s="1"/>
      <c r="M57" s="1"/>
      <c r="N57" s="1"/>
      <c r="O57" s="1"/>
      <c r="P57" s="186"/>
      <c r="Q57" s="1"/>
      <c r="R57" s="1"/>
      <c r="S57" s="1"/>
      <c r="T57" s="1"/>
      <c r="U57" s="1"/>
      <c r="V57" s="1"/>
      <c r="W57" s="185"/>
      <c r="X57" s="2"/>
      <c r="Y57" s="1"/>
      <c r="Z57" s="1"/>
      <c r="AA57" s="186"/>
      <c r="AB57" s="2"/>
      <c r="AC57" s="187"/>
    </row>
    <row r="58" spans="1:29" x14ac:dyDescent="0.25">
      <c r="A58" s="181"/>
      <c r="B58" s="194"/>
      <c r="C58" s="188"/>
      <c r="D58" s="1"/>
      <c r="E58" s="1"/>
      <c r="F58" s="1"/>
      <c r="G58" s="189"/>
      <c r="H58" s="1"/>
      <c r="I58" s="189"/>
      <c r="J58" s="1"/>
      <c r="K58" s="1"/>
      <c r="L58" s="1"/>
      <c r="M58" s="1"/>
      <c r="N58" s="1"/>
      <c r="O58" s="1"/>
      <c r="P58" s="186"/>
      <c r="Q58" s="1"/>
      <c r="R58" s="1"/>
      <c r="S58" s="1"/>
      <c r="T58" s="1"/>
      <c r="U58" s="1"/>
      <c r="V58" s="1"/>
      <c r="W58" s="185"/>
      <c r="X58" s="2"/>
      <c r="Y58" s="1"/>
      <c r="Z58" s="1"/>
      <c r="AA58" s="186"/>
      <c r="AB58" s="2"/>
      <c r="AC58" s="187"/>
    </row>
    <row r="59" spans="1:29" x14ac:dyDescent="0.25">
      <c r="A59" s="181"/>
      <c r="B59" s="194"/>
      <c r="C59" s="188"/>
      <c r="D59" s="1"/>
      <c r="E59" s="1"/>
      <c r="F59" s="1"/>
      <c r="G59" s="189"/>
      <c r="H59" s="1"/>
      <c r="I59" s="189"/>
      <c r="J59" s="1"/>
      <c r="K59" s="1"/>
      <c r="L59" s="1"/>
      <c r="M59" s="1"/>
      <c r="N59" s="1"/>
      <c r="O59" s="1"/>
      <c r="P59" s="186"/>
      <c r="Q59" s="1"/>
      <c r="R59" s="1"/>
      <c r="S59" s="1"/>
      <c r="T59" s="1"/>
      <c r="U59" s="1"/>
      <c r="V59" s="1"/>
      <c r="W59" s="185"/>
      <c r="X59" s="2"/>
      <c r="Y59" s="1"/>
      <c r="Z59" s="1"/>
      <c r="AA59" s="186"/>
      <c r="AB59" s="2"/>
      <c r="AC59" s="187"/>
    </row>
    <row r="60" spans="1:29" x14ac:dyDescent="0.25">
      <c r="A60" s="181"/>
      <c r="B60" s="194"/>
      <c r="C60" s="188"/>
      <c r="D60" s="1"/>
      <c r="E60" s="1"/>
      <c r="F60" s="1"/>
      <c r="G60" s="189"/>
      <c r="H60" s="1"/>
      <c r="I60" s="189"/>
      <c r="J60" s="1"/>
      <c r="K60" s="1"/>
      <c r="L60" s="1"/>
      <c r="M60" s="1"/>
      <c r="N60" s="1"/>
      <c r="O60" s="1"/>
      <c r="P60" s="186"/>
      <c r="Q60" s="1"/>
      <c r="R60" s="1"/>
      <c r="S60" s="1"/>
      <c r="T60" s="1"/>
      <c r="U60" s="1"/>
      <c r="V60" s="1"/>
      <c r="W60" s="185"/>
      <c r="X60" s="2"/>
      <c r="Y60" s="1"/>
      <c r="Z60" s="1"/>
      <c r="AA60" s="186"/>
      <c r="AB60" s="2"/>
      <c r="AC60" s="187"/>
    </row>
    <row r="61" spans="1:29" x14ac:dyDescent="0.25">
      <c r="A61" s="181"/>
      <c r="B61" s="194"/>
      <c r="C61" s="188"/>
      <c r="D61" s="1"/>
      <c r="E61" s="1"/>
      <c r="F61" s="1"/>
      <c r="G61" s="189"/>
      <c r="H61" s="1"/>
      <c r="I61" s="189"/>
      <c r="J61" s="1"/>
      <c r="K61" s="1"/>
      <c r="L61" s="1"/>
      <c r="M61" s="1"/>
      <c r="N61" s="1"/>
      <c r="O61" s="1"/>
      <c r="P61" s="186"/>
      <c r="Q61" s="1"/>
      <c r="R61" s="1"/>
      <c r="S61" s="1"/>
      <c r="T61" s="1"/>
      <c r="U61" s="1"/>
      <c r="V61" s="1"/>
      <c r="W61" s="185"/>
      <c r="X61" s="2"/>
      <c r="Y61" s="1"/>
      <c r="Z61" s="1"/>
      <c r="AA61" s="186"/>
      <c r="AB61" s="2"/>
      <c r="AC61" s="187"/>
    </row>
    <row r="62" spans="1:29" x14ac:dyDescent="0.25">
      <c r="A62" s="181"/>
      <c r="B62" s="194"/>
      <c r="C62" s="188"/>
      <c r="D62" s="1"/>
      <c r="E62" s="1"/>
      <c r="F62" s="1"/>
      <c r="G62" s="189"/>
      <c r="H62" s="1"/>
      <c r="I62" s="189"/>
      <c r="J62" s="1"/>
      <c r="K62" s="1"/>
      <c r="L62" s="1"/>
      <c r="M62" s="1"/>
      <c r="N62" s="1"/>
      <c r="O62" s="1"/>
      <c r="P62" s="186"/>
      <c r="Q62" s="1"/>
      <c r="R62" s="1"/>
      <c r="S62" s="1"/>
      <c r="T62" s="1"/>
      <c r="U62" s="1"/>
      <c r="V62" s="1"/>
      <c r="W62" s="185"/>
      <c r="X62" s="2"/>
      <c r="Y62" s="1"/>
      <c r="Z62" s="1"/>
      <c r="AA62" s="186"/>
      <c r="AB62" s="2"/>
      <c r="AC62" s="187"/>
    </row>
    <row r="63" spans="1:29" x14ac:dyDescent="0.25">
      <c r="A63" s="181"/>
      <c r="B63" s="194"/>
      <c r="C63" s="188"/>
      <c r="D63" s="1"/>
      <c r="E63" s="1"/>
      <c r="F63" s="1"/>
      <c r="G63" s="189"/>
      <c r="H63" s="1"/>
      <c r="I63" s="189"/>
      <c r="J63" s="1"/>
      <c r="K63" s="1"/>
      <c r="L63" s="1"/>
      <c r="M63" s="1"/>
      <c r="N63" s="1"/>
      <c r="O63" s="1"/>
      <c r="P63" s="186"/>
      <c r="Q63" s="1"/>
      <c r="R63" s="1"/>
      <c r="S63" s="1"/>
      <c r="T63" s="1"/>
      <c r="U63" s="1"/>
      <c r="V63" s="1"/>
      <c r="W63" s="185"/>
      <c r="X63" s="2"/>
      <c r="Y63" s="1"/>
      <c r="Z63" s="1"/>
      <c r="AA63" s="186"/>
      <c r="AB63" s="2"/>
      <c r="AC63" s="187"/>
    </row>
    <row r="64" spans="1:29" x14ac:dyDescent="0.25">
      <c r="A64" s="181"/>
      <c r="B64" s="194"/>
      <c r="C64" s="188"/>
      <c r="D64" s="1"/>
      <c r="E64" s="1"/>
      <c r="F64" s="1"/>
      <c r="G64" s="189"/>
      <c r="H64" s="1"/>
      <c r="I64" s="189"/>
      <c r="J64" s="1"/>
      <c r="K64" s="1"/>
      <c r="L64" s="1"/>
      <c r="M64" s="1"/>
      <c r="N64" s="1"/>
      <c r="O64" s="1"/>
      <c r="P64" s="186"/>
      <c r="Q64" s="1"/>
      <c r="R64" s="1"/>
      <c r="S64" s="1"/>
      <c r="T64" s="1"/>
      <c r="U64" s="1"/>
      <c r="V64" s="1"/>
      <c r="W64" s="185"/>
      <c r="X64" s="2"/>
      <c r="Y64" s="1"/>
      <c r="Z64" s="1"/>
      <c r="AA64" s="186"/>
      <c r="AB64" s="2"/>
      <c r="AC64" s="187"/>
    </row>
    <row r="65" spans="1:29" x14ac:dyDescent="0.25">
      <c r="A65" s="181"/>
      <c r="B65" s="194"/>
      <c r="C65" s="188"/>
      <c r="D65" s="1"/>
      <c r="E65" s="1"/>
      <c r="F65" s="1"/>
      <c r="G65" s="189"/>
      <c r="H65" s="1"/>
      <c r="I65" s="189"/>
      <c r="J65" s="1"/>
      <c r="K65" s="1"/>
      <c r="L65" s="1"/>
      <c r="M65" s="1"/>
      <c r="N65" s="1"/>
      <c r="O65" s="1"/>
      <c r="P65" s="186"/>
      <c r="Q65" s="1"/>
      <c r="R65" s="1"/>
      <c r="S65" s="1"/>
      <c r="T65" s="1"/>
      <c r="U65" s="1"/>
      <c r="V65" s="1"/>
      <c r="W65" s="185"/>
      <c r="X65" s="2"/>
      <c r="Y65" s="1"/>
      <c r="Z65" s="1"/>
      <c r="AA65" s="186"/>
      <c r="AB65" s="2"/>
      <c r="AC65" s="187"/>
    </row>
    <row r="66" spans="1:29" x14ac:dyDescent="0.25">
      <c r="A66" s="181"/>
      <c r="B66" s="194"/>
      <c r="C66" s="188"/>
      <c r="D66" s="1"/>
      <c r="E66" s="1"/>
      <c r="F66" s="1"/>
      <c r="G66" s="189"/>
      <c r="H66" s="1"/>
      <c r="I66" s="189"/>
      <c r="J66" s="1"/>
      <c r="K66" s="1"/>
      <c r="L66" s="1"/>
      <c r="M66" s="1"/>
      <c r="N66" s="1"/>
      <c r="O66" s="1"/>
      <c r="P66" s="186"/>
      <c r="Q66" s="1"/>
      <c r="R66" s="1"/>
      <c r="S66" s="1"/>
      <c r="T66" s="1"/>
      <c r="U66" s="1"/>
      <c r="V66" s="1"/>
      <c r="W66" s="185"/>
      <c r="X66" s="2"/>
      <c r="Y66" s="1"/>
      <c r="Z66" s="1"/>
      <c r="AA66" s="186"/>
      <c r="AB66" s="2"/>
      <c r="AC66" s="187"/>
    </row>
    <row r="67" spans="1:29" x14ac:dyDescent="0.25">
      <c r="A67" s="181"/>
      <c r="B67" s="194"/>
      <c r="C67" s="188"/>
      <c r="D67" s="1"/>
      <c r="E67" s="1"/>
      <c r="F67" s="1"/>
      <c r="G67" s="189"/>
      <c r="H67" s="1"/>
      <c r="I67" s="189"/>
      <c r="J67" s="1"/>
      <c r="K67" s="1"/>
      <c r="L67" s="1"/>
      <c r="M67" s="1"/>
      <c r="N67" s="1"/>
      <c r="O67" s="1"/>
      <c r="P67" s="186"/>
      <c r="Q67" s="1"/>
      <c r="R67" s="1"/>
      <c r="S67" s="1"/>
      <c r="T67" s="1"/>
      <c r="U67" s="1"/>
      <c r="V67" s="1"/>
      <c r="W67" s="185"/>
      <c r="X67" s="2"/>
      <c r="Y67" s="1"/>
      <c r="Z67" s="1"/>
      <c r="AA67" s="186"/>
      <c r="AB67" s="2"/>
      <c r="AC67" s="187"/>
    </row>
    <row r="68" spans="1:29" x14ac:dyDescent="0.25">
      <c r="A68" s="181"/>
      <c r="B68" s="194"/>
      <c r="C68" s="188"/>
      <c r="D68" s="1"/>
      <c r="E68" s="1"/>
      <c r="F68" s="1"/>
      <c r="G68" s="189"/>
      <c r="H68" s="1"/>
      <c r="I68" s="189"/>
      <c r="J68" s="1"/>
      <c r="K68" s="1"/>
      <c r="L68" s="1"/>
      <c r="M68" s="1"/>
      <c r="N68" s="1"/>
      <c r="O68" s="1"/>
      <c r="P68" s="186"/>
      <c r="Q68" s="1"/>
      <c r="R68" s="1"/>
      <c r="S68" s="1"/>
      <c r="T68" s="1"/>
      <c r="U68" s="1"/>
      <c r="V68" s="1"/>
      <c r="W68" s="185"/>
      <c r="X68" s="2"/>
      <c r="Y68" s="1"/>
      <c r="Z68" s="1"/>
      <c r="AA68" s="186"/>
      <c r="AB68" s="2"/>
      <c r="AC68" s="187"/>
    </row>
    <row r="69" spans="1:29" x14ac:dyDescent="0.25">
      <c r="A69" s="181"/>
      <c r="B69" s="194"/>
      <c r="C69" s="188"/>
      <c r="D69" s="1"/>
      <c r="E69" s="1"/>
      <c r="F69" s="1"/>
      <c r="G69" s="189"/>
      <c r="H69" s="1"/>
      <c r="I69" s="189"/>
      <c r="J69" s="1"/>
      <c r="K69" s="1"/>
      <c r="L69" s="1"/>
      <c r="M69" s="1"/>
      <c r="N69" s="1"/>
      <c r="O69" s="1"/>
      <c r="P69" s="186"/>
      <c r="Q69" s="1"/>
      <c r="R69" s="1"/>
      <c r="S69" s="1"/>
      <c r="T69" s="1"/>
      <c r="U69" s="1"/>
      <c r="V69" s="1"/>
      <c r="W69" s="185"/>
      <c r="X69" s="2"/>
      <c r="Y69" s="1"/>
      <c r="Z69" s="1"/>
      <c r="AA69" s="186"/>
      <c r="AB69" s="2"/>
      <c r="AC69" s="187"/>
    </row>
    <row r="70" spans="1:29" x14ac:dyDescent="0.25">
      <c r="A70" s="181"/>
      <c r="B70" s="194"/>
      <c r="C70" s="188"/>
      <c r="D70" s="1"/>
      <c r="E70" s="1"/>
      <c r="F70" s="1"/>
      <c r="G70" s="189"/>
      <c r="H70" s="1"/>
      <c r="I70" s="189"/>
      <c r="J70" s="1"/>
      <c r="K70" s="1"/>
      <c r="L70" s="1"/>
      <c r="M70" s="1"/>
      <c r="N70" s="1"/>
      <c r="O70" s="1"/>
      <c r="P70" s="186"/>
      <c r="Q70" s="1"/>
      <c r="R70" s="1"/>
      <c r="S70" s="1"/>
      <c r="T70" s="1"/>
      <c r="U70" s="1"/>
      <c r="V70" s="1"/>
      <c r="W70" s="185"/>
      <c r="X70" s="2"/>
      <c r="Y70" s="1"/>
      <c r="Z70" s="1"/>
      <c r="AA70" s="186"/>
      <c r="AB70" s="2"/>
      <c r="AC70" s="187"/>
    </row>
    <row r="71" spans="1:29" x14ac:dyDescent="0.25">
      <c r="A71" s="181"/>
      <c r="B71" s="194"/>
      <c r="C71" s="188"/>
      <c r="D71" s="1"/>
      <c r="E71" s="1"/>
      <c r="F71" s="1"/>
      <c r="G71" s="189"/>
      <c r="H71" s="1"/>
      <c r="I71" s="189"/>
      <c r="J71" s="1"/>
      <c r="K71" s="1"/>
      <c r="L71" s="1"/>
      <c r="M71" s="1"/>
      <c r="N71" s="1"/>
      <c r="O71" s="1"/>
      <c r="P71" s="186"/>
      <c r="Q71" s="1"/>
      <c r="R71" s="1"/>
      <c r="S71" s="1"/>
      <c r="T71" s="1"/>
      <c r="U71" s="1"/>
      <c r="V71" s="1"/>
      <c r="W71" s="185"/>
      <c r="X71" s="2"/>
      <c r="Y71" s="1"/>
      <c r="Z71" s="1"/>
      <c r="AA71" s="186"/>
      <c r="AB71" s="2"/>
      <c r="AC71" s="187"/>
    </row>
    <row r="72" spans="1:29" x14ac:dyDescent="0.25">
      <c r="A72" s="181"/>
      <c r="B72" s="194"/>
      <c r="C72" s="188"/>
      <c r="D72" s="1"/>
      <c r="E72" s="1"/>
      <c r="F72" s="1"/>
      <c r="G72" s="189"/>
      <c r="H72" s="1"/>
      <c r="I72" s="189"/>
      <c r="J72" s="1"/>
      <c r="K72" s="1"/>
      <c r="L72" s="1"/>
      <c r="M72" s="1"/>
      <c r="N72" s="1"/>
      <c r="O72" s="1"/>
      <c r="P72" s="186"/>
      <c r="Q72" s="1"/>
      <c r="R72" s="1"/>
      <c r="S72" s="1"/>
      <c r="T72" s="1"/>
      <c r="U72" s="1"/>
      <c r="V72" s="1"/>
      <c r="W72" s="185"/>
      <c r="X72" s="2"/>
      <c r="Y72" s="1"/>
      <c r="Z72" s="1"/>
      <c r="AA72" s="186"/>
      <c r="AB72" s="2"/>
      <c r="AC72" s="187"/>
    </row>
    <row r="73" spans="1:29" x14ac:dyDescent="0.25">
      <c r="A73" s="181"/>
      <c r="B73" s="194"/>
      <c r="C73" s="188"/>
      <c r="D73" s="1"/>
      <c r="E73" s="1"/>
      <c r="F73" s="1"/>
      <c r="G73" s="189"/>
      <c r="H73" s="1"/>
      <c r="I73" s="189"/>
      <c r="J73" s="1"/>
      <c r="K73" s="1"/>
      <c r="L73" s="1"/>
      <c r="M73" s="1"/>
      <c r="N73" s="1"/>
      <c r="O73" s="1"/>
      <c r="P73" s="186"/>
      <c r="Q73" s="1"/>
      <c r="R73" s="1"/>
      <c r="S73" s="1"/>
      <c r="T73" s="1"/>
      <c r="U73" s="1"/>
      <c r="V73" s="1"/>
      <c r="W73" s="185"/>
      <c r="X73" s="2"/>
      <c r="Y73" s="1"/>
      <c r="Z73" s="1"/>
      <c r="AA73" s="186"/>
      <c r="AB73" s="2"/>
      <c r="AC73" s="187"/>
    </row>
    <row r="74" spans="1:29" x14ac:dyDescent="0.25">
      <c r="A74" s="181"/>
      <c r="B74" s="194"/>
      <c r="C74" s="188"/>
      <c r="D74" s="1"/>
      <c r="E74" s="1"/>
      <c r="F74" s="1"/>
      <c r="G74" s="189"/>
      <c r="H74" s="1"/>
      <c r="I74" s="189"/>
      <c r="J74" s="1"/>
      <c r="K74" s="1"/>
      <c r="L74" s="1"/>
      <c r="M74" s="1"/>
      <c r="N74" s="1"/>
      <c r="O74" s="1"/>
      <c r="P74" s="186"/>
      <c r="Q74" s="1"/>
      <c r="R74" s="1"/>
      <c r="S74" s="1"/>
      <c r="T74" s="1"/>
      <c r="U74" s="1"/>
      <c r="V74" s="1"/>
      <c r="W74" s="185"/>
      <c r="X74" s="2"/>
      <c r="Y74" s="1"/>
      <c r="Z74" s="1"/>
      <c r="AA74" s="186"/>
      <c r="AB74" s="2"/>
      <c r="AC74" s="187"/>
    </row>
    <row r="82" spans="1:3" x14ac:dyDescent="0.25">
      <c r="A82" s="195" t="s">
        <v>306</v>
      </c>
      <c r="B82" s="196" t="s">
        <v>307</v>
      </c>
      <c r="C82" s="196" t="s">
        <v>308</v>
      </c>
    </row>
    <row r="83" spans="1:3" x14ac:dyDescent="0.25">
      <c r="A83" s="1" t="s">
        <v>315</v>
      </c>
      <c r="B83" s="197">
        <v>0</v>
      </c>
      <c r="C83" s="198" t="s">
        <v>309</v>
      </c>
    </row>
    <row r="84" spans="1:3" x14ac:dyDescent="0.25">
      <c r="A84" s="1" t="s">
        <v>316</v>
      </c>
      <c r="B84" s="198" t="s">
        <v>310</v>
      </c>
      <c r="C84" s="198" t="s">
        <v>311</v>
      </c>
    </row>
    <row r="85" spans="1:3" x14ac:dyDescent="0.25">
      <c r="A85" s="1" t="s">
        <v>317</v>
      </c>
      <c r="B85" s="198" t="s">
        <v>312</v>
      </c>
      <c r="C85" s="198" t="s">
        <v>313</v>
      </c>
    </row>
    <row r="86" spans="1:3" x14ac:dyDescent="0.25">
      <c r="A86" s="1" t="s">
        <v>318</v>
      </c>
      <c r="B86" s="198" t="s">
        <v>314</v>
      </c>
      <c r="C86" s="199"/>
    </row>
  </sheetData>
  <mergeCells count="36">
    <mergeCell ref="A2:A5"/>
    <mergeCell ref="C2:O5"/>
    <mergeCell ref="X2:Z2"/>
    <mergeCell ref="AA2:AC5"/>
    <mergeCell ref="X3:Z3"/>
    <mergeCell ref="X4:Z4"/>
    <mergeCell ref="X5:Z5"/>
    <mergeCell ref="R7:R8"/>
    <mergeCell ref="S7:S8"/>
    <mergeCell ref="T7:T8"/>
    <mergeCell ref="U7:U8"/>
    <mergeCell ref="A7:A8"/>
    <mergeCell ref="C7:D7"/>
    <mergeCell ref="E7:F7"/>
    <mergeCell ref="G7:H7"/>
    <mergeCell ref="I7:J7"/>
    <mergeCell ref="K7:L7"/>
    <mergeCell ref="M7:N7"/>
    <mergeCell ref="O7:P7"/>
    <mergeCell ref="B7:B8"/>
    <mergeCell ref="AA7:AA8"/>
    <mergeCell ref="AB7:AB8"/>
    <mergeCell ref="AC7:AC8"/>
    <mergeCell ref="C8:D8"/>
    <mergeCell ref="E8:F8"/>
    <mergeCell ref="G8:H8"/>
    <mergeCell ref="I8:J8"/>
    <mergeCell ref="K8:L8"/>
    <mergeCell ref="M8:N8"/>
    <mergeCell ref="O8:P8"/>
    <mergeCell ref="V7:V8"/>
    <mergeCell ref="W7:W8"/>
    <mergeCell ref="X7:X8"/>
    <mergeCell ref="Y7:Y8"/>
    <mergeCell ref="Z7:Z8"/>
    <mergeCell ref="Q7:Q8"/>
  </mergeCells>
  <phoneticPr fontId="54" type="noConversion"/>
  <conditionalFormatting sqref="B9:B74">
    <cfRule type="cellIs" dxfId="24" priority="47" operator="equal">
      <formula>$AI$10</formula>
    </cfRule>
    <cfRule type="cellIs" dxfId="23" priority="50" operator="equal">
      <formula>$AI$9</formula>
    </cfRule>
  </conditionalFormatting>
  <conditionalFormatting sqref="C10:O74">
    <cfRule type="expression" dxfId="22" priority="1">
      <formula>"(B9=""YA CUENTA CON PONDERACION DE RIESGOS, NO DILIGENCIARANALISIS;B9)"</formula>
    </cfRule>
  </conditionalFormatting>
  <conditionalFormatting sqref="D9:O9">
    <cfRule type="expression" dxfId="21" priority="53">
      <formula>"(B9=""YA CUENTA CON PONDERACION DE RIESGOS, NO DILIGENCIARANALISIS;B9)"</formula>
    </cfRule>
  </conditionalFormatting>
  <conditionalFormatting sqref="Q9:V74">
    <cfRule type="expression" dxfId="20" priority="11">
      <formula>"(B9=""YA CUENTA CON PONDERACION DE RIESGOS, NO DILIGENCIARANALISIS;B9)"</formula>
    </cfRule>
  </conditionalFormatting>
  <conditionalFormatting sqref="AC9:AC74">
    <cfRule type="containsText" dxfId="19" priority="5" operator="containsText" text="Moderado">
      <formula>NOT(ISERROR(SEARCH(("Moderado"),(AC9))))</formula>
    </cfRule>
    <cfRule type="containsText" dxfId="18" priority="6" operator="containsText" text="Alto">
      <formula>NOT(ISERROR(SEARCH(("Alto"),(AC9))))</formula>
    </cfRule>
    <cfRule type="containsText" dxfId="17" priority="7" operator="containsText" text="Muy Alto">
      <formula>NOT(ISERROR(SEARCH(("Muy Alto"),(AC9))))</formula>
    </cfRule>
    <cfRule type="containsText" dxfId="16" priority="8" operator="containsText" text="Muy Bajo">
      <formula>NOT(ISERROR(SEARCH(("Muy Bajo"),(AC9))))</formula>
    </cfRule>
    <cfRule type="containsText" dxfId="15" priority="9" operator="containsText" text="Bajo">
      <formula>NOT(ISERROR(SEARCH(("Bajo"),(AC9))))</formula>
    </cfRule>
    <cfRule type="containsText" dxfId="14" priority="10" operator="containsText" text="Extremo">
      <formula>NOT(ISERROR(SEARCH(("Extremo"),(AC9))))</formula>
    </cfRule>
  </conditionalFormatting>
  <dataValidations count="4">
    <dataValidation type="list" allowBlank="1" showInputMessage="1" showErrorMessage="1" sqref="O9:O74" xr:uid="{00000000-0002-0000-0600-000000000000}">
      <formula1>"Critica no recuperable, Critica con recuperación parcial, Falta de oportunidad para atención usuarios, Falta de oportunidad para gestión de los procesos"</formula1>
    </dataValidation>
    <dataValidation type="list" allowBlank="1" showInputMessage="1" showErrorMessage="1" sqref="K9:K74" xr:uid="{00000000-0002-0000-0600-000001000000}">
      <formula1>"Hechos de Corrupción, Incumplimiento de servicios, Retrasos en los servicios, Quejas por incumplimientos o retrasos"</formula1>
    </dataValidation>
    <dataValidation type="list" allowBlank="1" showInputMessage="1" showErrorMessage="1" sqref="C9:C74 G9:G74 I9:I74 M9:M74" xr:uid="{00000000-0002-0000-0600-000002000000}">
      <formula1>$A$83:$A$86</formula1>
    </dataValidation>
    <dataValidation type="list" allowBlank="1" showInputMessage="1" showErrorMessage="1" sqref="E9:E74" xr:uid="{00000000-0002-0000-0600-000003000000}">
      <formula1>"1 días,6 horas, 4 Horas,  2 Horas"</formula1>
    </dataValidation>
  </dataValidation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E28"/>
  <sheetViews>
    <sheetView zoomScale="95" zoomScaleNormal="95" workbookViewId="0">
      <selection activeCell="D27" sqref="D27"/>
    </sheetView>
  </sheetViews>
  <sheetFormatPr baseColWidth="10" defaultRowHeight="15" x14ac:dyDescent="0.25"/>
  <cols>
    <col min="2" max="2" width="47.140625" customWidth="1"/>
    <col min="3" max="3" width="4.5703125" customWidth="1"/>
    <col min="4" max="4" width="84.85546875" customWidth="1"/>
    <col min="5" max="5" width="45.28515625" customWidth="1"/>
  </cols>
  <sheetData>
    <row r="3" spans="1:5" x14ac:dyDescent="0.25">
      <c r="A3" s="63"/>
      <c r="B3" s="63" t="s">
        <v>127</v>
      </c>
      <c r="C3" s="63"/>
      <c r="D3" s="63" t="s">
        <v>113</v>
      </c>
      <c r="E3" s="63" t="s">
        <v>128</v>
      </c>
    </row>
    <row r="4" spans="1:5" ht="60" customHeight="1" x14ac:dyDescent="0.25">
      <c r="A4" s="449">
        <v>1</v>
      </c>
      <c r="B4" s="452" t="s">
        <v>121</v>
      </c>
      <c r="C4" s="64" t="s">
        <v>129</v>
      </c>
      <c r="D4" s="40" t="s">
        <v>130</v>
      </c>
      <c r="E4" s="65" t="s">
        <v>131</v>
      </c>
    </row>
    <row r="5" spans="1:5" ht="45" customHeight="1" x14ac:dyDescent="0.25">
      <c r="A5" s="450"/>
      <c r="B5" s="453"/>
      <c r="C5" s="64" t="s">
        <v>122</v>
      </c>
      <c r="D5" s="40" t="s">
        <v>102</v>
      </c>
      <c r="E5" s="65" t="s">
        <v>132</v>
      </c>
    </row>
    <row r="6" spans="1:5" ht="33" x14ac:dyDescent="0.25">
      <c r="A6" s="451"/>
      <c r="B6" s="454"/>
      <c r="C6" s="64" t="s">
        <v>123</v>
      </c>
      <c r="D6" s="40" t="s">
        <v>103</v>
      </c>
      <c r="E6" s="65" t="s">
        <v>133</v>
      </c>
    </row>
    <row r="7" spans="1:5" ht="28.5" x14ac:dyDescent="0.25">
      <c r="A7" s="28">
        <v>2</v>
      </c>
      <c r="B7" s="66" t="s">
        <v>134</v>
      </c>
      <c r="C7" s="64" t="s">
        <v>135</v>
      </c>
      <c r="D7" s="40" t="s">
        <v>136</v>
      </c>
      <c r="E7" s="42"/>
    </row>
    <row r="8" spans="1:5" ht="30.75" customHeight="1" x14ac:dyDescent="0.25">
      <c r="A8" s="28"/>
      <c r="B8" s="66"/>
      <c r="C8" s="64"/>
      <c r="D8" s="40" t="s">
        <v>137</v>
      </c>
      <c r="E8" s="67" t="s">
        <v>138</v>
      </c>
    </row>
    <row r="9" spans="1:5" ht="30.75" customHeight="1" x14ac:dyDescent="0.25">
      <c r="A9" s="28"/>
      <c r="B9" s="66"/>
      <c r="C9" s="64"/>
      <c r="D9" s="40" t="s">
        <v>139</v>
      </c>
      <c r="E9" s="68" t="s">
        <v>140</v>
      </c>
    </row>
    <row r="10" spans="1:5" ht="33" x14ac:dyDescent="0.25">
      <c r="A10" s="28">
        <v>3</v>
      </c>
      <c r="B10" s="66" t="s">
        <v>141</v>
      </c>
      <c r="C10" s="64" t="s">
        <v>142</v>
      </c>
      <c r="D10" s="40" t="s">
        <v>143</v>
      </c>
      <c r="E10" s="68" t="s">
        <v>144</v>
      </c>
    </row>
    <row r="11" spans="1:5" ht="33" x14ac:dyDescent="0.3">
      <c r="A11" s="28"/>
      <c r="B11" s="66"/>
      <c r="C11" s="64" t="s">
        <v>145</v>
      </c>
      <c r="D11" s="40" t="s">
        <v>146</v>
      </c>
      <c r="E11" s="39"/>
    </row>
    <row r="12" spans="1:5" ht="33" x14ac:dyDescent="0.3">
      <c r="A12" s="41"/>
      <c r="B12" s="40"/>
      <c r="C12" s="64" t="s">
        <v>147</v>
      </c>
      <c r="D12" s="40" t="s">
        <v>148</v>
      </c>
      <c r="E12" s="39"/>
    </row>
    <row r="13" spans="1:5" ht="33" x14ac:dyDescent="0.3">
      <c r="A13" s="41"/>
      <c r="B13" s="40"/>
      <c r="C13" s="64" t="s">
        <v>149</v>
      </c>
      <c r="D13" s="40" t="s">
        <v>150</v>
      </c>
      <c r="E13" s="39"/>
    </row>
    <row r="14" spans="1:5" ht="33" x14ac:dyDescent="0.3">
      <c r="A14" s="41"/>
      <c r="B14" s="40"/>
      <c r="C14" s="64" t="s">
        <v>151</v>
      </c>
      <c r="D14" s="40" t="s">
        <v>152</v>
      </c>
      <c r="E14" s="39"/>
    </row>
    <row r="15" spans="1:5" ht="33" x14ac:dyDescent="0.3">
      <c r="A15" s="41"/>
      <c r="B15" s="40"/>
      <c r="C15" s="64" t="s">
        <v>153</v>
      </c>
      <c r="D15" s="40" t="s">
        <v>154</v>
      </c>
      <c r="E15" s="39"/>
    </row>
    <row r="16" spans="1:5" ht="33" x14ac:dyDescent="0.3">
      <c r="A16" s="41"/>
      <c r="B16" s="40"/>
      <c r="C16" s="64" t="s">
        <v>155</v>
      </c>
      <c r="D16" s="40" t="s">
        <v>156</v>
      </c>
      <c r="E16" s="39"/>
    </row>
    <row r="17" spans="1:5" ht="16.5" x14ac:dyDescent="0.3">
      <c r="A17" s="41"/>
      <c r="B17" s="40"/>
      <c r="C17" s="64"/>
      <c r="D17" s="69" t="s">
        <v>157</v>
      </c>
      <c r="E17" s="39"/>
    </row>
    <row r="18" spans="1:5" ht="33" x14ac:dyDescent="0.3">
      <c r="A18" s="41"/>
      <c r="B18" s="40"/>
      <c r="C18" s="64" t="s">
        <v>158</v>
      </c>
      <c r="D18" s="40" t="s">
        <v>159</v>
      </c>
      <c r="E18" s="39"/>
    </row>
    <row r="19" spans="1:5" ht="16.5" x14ac:dyDescent="0.3">
      <c r="A19" s="41"/>
      <c r="B19" s="40"/>
      <c r="C19" s="64"/>
      <c r="D19" s="69" t="s">
        <v>160</v>
      </c>
      <c r="E19" s="39"/>
    </row>
    <row r="20" spans="1:5" ht="16.5" x14ac:dyDescent="0.3">
      <c r="A20" s="41"/>
      <c r="B20" s="40"/>
      <c r="C20" s="41"/>
      <c r="D20" s="69" t="s">
        <v>161</v>
      </c>
      <c r="E20" s="70" t="s">
        <v>162</v>
      </c>
    </row>
    <row r="21" spans="1:5" ht="33" x14ac:dyDescent="0.3">
      <c r="A21" s="28">
        <v>4</v>
      </c>
      <c r="B21" s="66" t="s">
        <v>163</v>
      </c>
      <c r="C21" s="64" t="s">
        <v>164</v>
      </c>
      <c r="D21" s="40" t="s">
        <v>165</v>
      </c>
      <c r="E21" s="39"/>
    </row>
    <row r="22" spans="1:5" ht="16.5" x14ac:dyDescent="0.3">
      <c r="A22" s="39"/>
      <c r="B22" s="38"/>
      <c r="C22" s="39"/>
      <c r="D22" s="38"/>
      <c r="E22" s="39"/>
    </row>
    <row r="23" spans="1:5" x14ac:dyDescent="0.25">
      <c r="B23" s="3"/>
      <c r="D23" s="3"/>
    </row>
    <row r="24" spans="1:5" x14ac:dyDescent="0.25">
      <c r="B24" s="3"/>
      <c r="D24" s="3"/>
    </row>
    <row r="25" spans="1:5" x14ac:dyDescent="0.25">
      <c r="B25" s="3"/>
      <c r="D25" s="3"/>
    </row>
    <row r="26" spans="1:5" x14ac:dyDescent="0.25">
      <c r="B26" s="3"/>
      <c r="D26" s="3"/>
    </row>
    <row r="27" spans="1:5" x14ac:dyDescent="0.25">
      <c r="B27" s="3"/>
      <c r="D27" s="3"/>
    </row>
    <row r="28" spans="1:5" x14ac:dyDescent="0.25">
      <c r="B28" s="3"/>
      <c r="D28" s="3"/>
    </row>
  </sheetData>
  <mergeCells count="2">
    <mergeCell ref="A4:A6"/>
    <mergeCell ref="B4:B6"/>
  </mergeCells>
  <hyperlinks>
    <hyperlink ref="E4" location="'1. Horas requeridas PAAI'!A1" display="'1. Horas requeridas PAAI'!A1" xr:uid="{00000000-0004-0000-0700-000000000000}"/>
    <hyperlink ref="E10" location="'3 Horas disponibles E. Auditor'!A1" display="'3 Horas disponibles E. Auditor'!A1" xr:uid="{00000000-0004-0000-0700-000001000000}"/>
    <hyperlink ref="E5" location="'1. Horas requeridas PAAI'!A1" display="'1. Horas requeridas PAAI'!A1" xr:uid="{00000000-0004-0000-0700-000002000000}"/>
    <hyperlink ref="E6" location="'1. Horas requeridas PAAI'!A1" display="'1. Horas requeridas PAAI'!A1" xr:uid="{00000000-0004-0000-0700-000003000000}"/>
    <hyperlink ref="E9" location="'2. Días -horas hábiles x vig'!A1" display="'2. Días -horas hábiles x vig'!A1" xr:uid="{00000000-0004-0000-0700-000004000000}"/>
    <hyperlink ref="E8" r:id="rId1" xr:uid="{00000000-0004-0000-0700-000005000000}"/>
    <hyperlink ref="E20" location="'4. Resultado'!A1" display="'4. Resultado'!A1" xr:uid="{00000000-0004-0000-0700-000006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2"/>
  <sheetViews>
    <sheetView topLeftCell="A28" zoomScale="84" zoomScaleNormal="84" workbookViewId="0">
      <selection activeCell="P40" sqref="P40"/>
    </sheetView>
  </sheetViews>
  <sheetFormatPr baseColWidth="10" defaultColWidth="11.42578125" defaultRowHeight="11.25" x14ac:dyDescent="0.2"/>
  <cols>
    <col min="1" max="1" width="26.140625" style="111" customWidth="1"/>
    <col min="2" max="2" width="21.28515625" style="111" customWidth="1"/>
    <col min="3" max="3" width="11.42578125" style="111"/>
    <col min="4" max="4" width="13.140625" style="111" customWidth="1"/>
    <col min="5" max="5" width="25.85546875" style="111" customWidth="1"/>
    <col min="6" max="6" width="11.42578125" style="111"/>
    <col min="7" max="7" width="26.42578125" style="111" customWidth="1"/>
    <col min="8" max="8" width="27.5703125" style="111" customWidth="1"/>
    <col min="9" max="9" width="15.85546875" style="111" customWidth="1"/>
    <col min="10" max="10" width="23.85546875" style="111" customWidth="1"/>
    <col min="11" max="11" width="13.5703125" style="111" customWidth="1"/>
    <col min="12" max="12" width="12.28515625" style="111" customWidth="1"/>
    <col min="13" max="15" width="11.42578125" style="111"/>
    <col min="16" max="16" width="18.42578125" style="111" customWidth="1"/>
    <col min="17" max="16384" width="11.42578125" style="111"/>
  </cols>
  <sheetData>
    <row r="1" spans="1:15" s="5" customFormat="1" ht="90" customHeight="1" x14ac:dyDescent="0.25">
      <c r="A1" s="42"/>
      <c r="B1" s="457" t="s">
        <v>353</v>
      </c>
      <c r="C1" s="457"/>
      <c r="D1" s="457"/>
      <c r="E1" s="457"/>
      <c r="F1" s="457"/>
      <c r="G1" s="457"/>
      <c r="H1" s="69"/>
      <c r="I1" s="123"/>
      <c r="J1" s="123"/>
      <c r="K1" s="123"/>
      <c r="L1" s="123"/>
      <c r="M1" s="123"/>
      <c r="N1" s="123"/>
      <c r="O1" s="123"/>
    </row>
    <row r="2" spans="1:15" ht="12.75" x14ac:dyDescent="0.25">
      <c r="A2" s="120" t="s">
        <v>443</v>
      </c>
      <c r="B2" s="71"/>
      <c r="C2" s="71"/>
      <c r="D2" s="71"/>
      <c r="E2" s="71"/>
      <c r="F2" s="71"/>
      <c r="G2" s="71"/>
      <c r="H2" s="71"/>
    </row>
    <row r="3" spans="1:15" ht="12.75" x14ac:dyDescent="0.25">
      <c r="A3" s="460" t="s">
        <v>254</v>
      </c>
      <c r="B3" s="460"/>
      <c r="C3" s="460"/>
      <c r="D3" s="460"/>
      <c r="E3" s="460"/>
      <c r="F3" s="460"/>
      <c r="G3" s="460"/>
      <c r="H3" s="460"/>
    </row>
    <row r="4" spans="1:15" ht="18.75" customHeight="1" x14ac:dyDescent="0.25">
      <c r="A4" s="463" t="s">
        <v>228</v>
      </c>
      <c r="B4" s="463"/>
      <c r="C4" s="463"/>
      <c r="D4" s="463"/>
      <c r="E4" s="463"/>
      <c r="F4" s="463"/>
      <c r="G4" s="463"/>
      <c r="H4" s="463"/>
    </row>
    <row r="5" spans="1:15" ht="12.75" x14ac:dyDescent="0.25">
      <c r="A5" s="115" t="s">
        <v>232</v>
      </c>
      <c r="B5" s="115" t="s">
        <v>167</v>
      </c>
      <c r="C5" s="115" t="s">
        <v>168</v>
      </c>
      <c r="D5" s="115" t="s">
        <v>169</v>
      </c>
      <c r="E5" s="115" t="s">
        <v>233</v>
      </c>
      <c r="F5" s="115" t="s">
        <v>168</v>
      </c>
      <c r="G5" s="115" t="s">
        <v>169</v>
      </c>
      <c r="H5" s="115" t="s">
        <v>234</v>
      </c>
      <c r="I5" s="112"/>
      <c r="J5" s="112"/>
      <c r="K5" s="112"/>
      <c r="L5" s="112"/>
    </row>
    <row r="6" spans="1:15" ht="13.5" x14ac:dyDescent="0.3">
      <c r="A6" s="118" t="s">
        <v>170</v>
      </c>
      <c r="B6" s="116">
        <v>21</v>
      </c>
      <c r="C6" s="116">
        <v>8</v>
      </c>
      <c r="D6" s="116">
        <f>+C6*B6</f>
        <v>168</v>
      </c>
      <c r="E6" s="116">
        <v>1</v>
      </c>
      <c r="F6" s="116">
        <v>8</v>
      </c>
      <c r="G6" s="116">
        <f>+F6*E6</f>
        <v>8</v>
      </c>
      <c r="H6" s="116">
        <f>+D6-G6</f>
        <v>160</v>
      </c>
      <c r="J6" s="113"/>
      <c r="K6" s="113"/>
      <c r="L6" s="113"/>
    </row>
    <row r="7" spans="1:15" ht="13.5" x14ac:dyDescent="0.3">
      <c r="A7" s="118" t="s">
        <v>171</v>
      </c>
      <c r="B7" s="116">
        <v>21</v>
      </c>
      <c r="C7" s="116">
        <v>8</v>
      </c>
      <c r="D7" s="116">
        <f t="shared" ref="D7:D17" si="0">+C7*B7</f>
        <v>168</v>
      </c>
      <c r="E7" s="116">
        <v>1</v>
      </c>
      <c r="F7" s="116">
        <v>8</v>
      </c>
      <c r="G7" s="116">
        <f t="shared" ref="G7:G17" si="1">+F7*E7</f>
        <v>8</v>
      </c>
      <c r="H7" s="116">
        <f t="shared" ref="H7:H17" si="2">+D7-G7</f>
        <v>160</v>
      </c>
      <c r="J7" s="113"/>
      <c r="K7" s="113"/>
      <c r="L7" s="113"/>
    </row>
    <row r="8" spans="1:15" ht="13.5" x14ac:dyDescent="0.3">
      <c r="A8" s="118" t="s">
        <v>172</v>
      </c>
      <c r="B8" s="116">
        <v>18</v>
      </c>
      <c r="C8" s="116">
        <v>8</v>
      </c>
      <c r="D8" s="116">
        <f t="shared" si="0"/>
        <v>144</v>
      </c>
      <c r="E8" s="116">
        <v>1</v>
      </c>
      <c r="F8" s="116">
        <v>8</v>
      </c>
      <c r="G8" s="116">
        <f t="shared" si="1"/>
        <v>8</v>
      </c>
      <c r="H8" s="116">
        <f t="shared" si="2"/>
        <v>136</v>
      </c>
      <c r="J8" s="113"/>
      <c r="K8" s="113"/>
      <c r="L8" s="113"/>
    </row>
    <row r="9" spans="1:15" ht="13.5" x14ac:dyDescent="0.3">
      <c r="A9" s="118" t="s">
        <v>173</v>
      </c>
      <c r="B9" s="116">
        <v>22</v>
      </c>
      <c r="C9" s="116">
        <v>8</v>
      </c>
      <c r="D9" s="116">
        <f t="shared" si="0"/>
        <v>176</v>
      </c>
      <c r="E9" s="116">
        <v>1</v>
      </c>
      <c r="F9" s="116">
        <v>8</v>
      </c>
      <c r="G9" s="116">
        <f t="shared" si="1"/>
        <v>8</v>
      </c>
      <c r="H9" s="116">
        <f t="shared" si="2"/>
        <v>168</v>
      </c>
      <c r="J9" s="113"/>
      <c r="K9" s="113"/>
      <c r="L9" s="113"/>
    </row>
    <row r="10" spans="1:15" ht="13.5" x14ac:dyDescent="0.3">
      <c r="A10" s="118" t="s">
        <v>174</v>
      </c>
      <c r="B10" s="116">
        <v>21</v>
      </c>
      <c r="C10" s="116">
        <v>8</v>
      </c>
      <c r="D10" s="116">
        <f t="shared" si="0"/>
        <v>168</v>
      </c>
      <c r="E10" s="116">
        <v>1</v>
      </c>
      <c r="F10" s="116">
        <v>8</v>
      </c>
      <c r="G10" s="116">
        <f t="shared" si="1"/>
        <v>8</v>
      </c>
      <c r="H10" s="116">
        <f t="shared" si="2"/>
        <v>160</v>
      </c>
      <c r="J10" s="113"/>
      <c r="K10" s="113"/>
      <c r="L10" s="113"/>
    </row>
    <row r="11" spans="1:15" ht="13.5" x14ac:dyDescent="0.3">
      <c r="A11" s="118" t="s">
        <v>175</v>
      </c>
      <c r="B11" s="116">
        <v>18</v>
      </c>
      <c r="C11" s="116">
        <v>8</v>
      </c>
      <c r="D11" s="116">
        <f t="shared" si="0"/>
        <v>144</v>
      </c>
      <c r="E11" s="116">
        <v>1</v>
      </c>
      <c r="F11" s="116">
        <v>8</v>
      </c>
      <c r="G11" s="116">
        <f t="shared" si="1"/>
        <v>8</v>
      </c>
      <c r="H11" s="116">
        <f t="shared" si="2"/>
        <v>136</v>
      </c>
      <c r="J11" s="113"/>
      <c r="K11" s="113"/>
      <c r="L11" s="113"/>
    </row>
    <row r="12" spans="1:15" ht="13.5" x14ac:dyDescent="0.3">
      <c r="A12" s="118" t="s">
        <v>176</v>
      </c>
      <c r="B12" s="116">
        <v>22</v>
      </c>
      <c r="C12" s="116">
        <v>8</v>
      </c>
      <c r="D12" s="116">
        <f t="shared" si="0"/>
        <v>176</v>
      </c>
      <c r="E12" s="116">
        <v>1</v>
      </c>
      <c r="F12" s="116">
        <v>8</v>
      </c>
      <c r="G12" s="116">
        <f t="shared" si="1"/>
        <v>8</v>
      </c>
      <c r="H12" s="116">
        <f t="shared" si="2"/>
        <v>168</v>
      </c>
      <c r="J12" s="113"/>
      <c r="K12" s="113"/>
      <c r="L12" s="113"/>
    </row>
    <row r="13" spans="1:15" ht="13.5" x14ac:dyDescent="0.3">
      <c r="A13" s="118" t="s">
        <v>177</v>
      </c>
      <c r="B13" s="116">
        <v>20</v>
      </c>
      <c r="C13" s="116">
        <v>8</v>
      </c>
      <c r="D13" s="116">
        <f t="shared" si="0"/>
        <v>160</v>
      </c>
      <c r="E13" s="116">
        <v>1</v>
      </c>
      <c r="F13" s="116">
        <v>8</v>
      </c>
      <c r="G13" s="116">
        <f t="shared" si="1"/>
        <v>8</v>
      </c>
      <c r="H13" s="116">
        <f t="shared" si="2"/>
        <v>152</v>
      </c>
      <c r="J13" s="113"/>
      <c r="K13" s="113"/>
      <c r="L13" s="113"/>
    </row>
    <row r="14" spans="1:15" ht="13.5" x14ac:dyDescent="0.3">
      <c r="A14" s="118" t="s">
        <v>178</v>
      </c>
      <c r="B14" s="116">
        <v>21</v>
      </c>
      <c r="C14" s="116">
        <v>8</v>
      </c>
      <c r="D14" s="116">
        <f t="shared" si="0"/>
        <v>168</v>
      </c>
      <c r="E14" s="116">
        <v>1</v>
      </c>
      <c r="F14" s="116">
        <v>8</v>
      </c>
      <c r="G14" s="116">
        <f t="shared" si="1"/>
        <v>8</v>
      </c>
      <c r="H14" s="116">
        <f t="shared" si="2"/>
        <v>160</v>
      </c>
      <c r="J14" s="113"/>
      <c r="K14" s="113"/>
      <c r="L14" s="113"/>
    </row>
    <row r="15" spans="1:15" ht="13.5" x14ac:dyDescent="0.3">
      <c r="A15" s="118" t="s">
        <v>179</v>
      </c>
      <c r="B15" s="116">
        <v>22</v>
      </c>
      <c r="C15" s="116">
        <v>8</v>
      </c>
      <c r="D15" s="116">
        <f t="shared" si="0"/>
        <v>176</v>
      </c>
      <c r="E15" s="116">
        <v>1</v>
      </c>
      <c r="F15" s="116">
        <v>8</v>
      </c>
      <c r="G15" s="116">
        <f t="shared" si="1"/>
        <v>8</v>
      </c>
      <c r="H15" s="116">
        <f t="shared" si="2"/>
        <v>168</v>
      </c>
      <c r="J15" s="113"/>
      <c r="K15" s="113"/>
      <c r="L15" s="113"/>
    </row>
    <row r="16" spans="1:15" ht="13.5" x14ac:dyDescent="0.3">
      <c r="A16" s="118" t="s">
        <v>180</v>
      </c>
      <c r="B16" s="116">
        <v>19</v>
      </c>
      <c r="C16" s="116">
        <v>8</v>
      </c>
      <c r="D16" s="116">
        <f t="shared" si="0"/>
        <v>152</v>
      </c>
      <c r="E16" s="116">
        <v>1</v>
      </c>
      <c r="F16" s="116">
        <v>8</v>
      </c>
      <c r="G16" s="116">
        <f t="shared" si="1"/>
        <v>8</v>
      </c>
      <c r="H16" s="116">
        <f t="shared" si="2"/>
        <v>144</v>
      </c>
      <c r="J16" s="113"/>
      <c r="K16" s="113"/>
      <c r="L16" s="113"/>
    </row>
    <row r="17" spans="1:15" ht="13.5" x14ac:dyDescent="0.3">
      <c r="A17" s="118" t="s">
        <v>181</v>
      </c>
      <c r="B17" s="116">
        <v>21</v>
      </c>
      <c r="C17" s="116">
        <v>8</v>
      </c>
      <c r="D17" s="116">
        <f t="shared" si="0"/>
        <v>168</v>
      </c>
      <c r="E17" s="116">
        <v>1</v>
      </c>
      <c r="F17" s="116">
        <v>8</v>
      </c>
      <c r="G17" s="116">
        <f t="shared" si="1"/>
        <v>8</v>
      </c>
      <c r="H17" s="116">
        <f t="shared" si="2"/>
        <v>160</v>
      </c>
      <c r="J17" s="113"/>
      <c r="K17" s="113"/>
      <c r="L17" s="113"/>
    </row>
    <row r="18" spans="1:15" ht="12.75" x14ac:dyDescent="0.25">
      <c r="A18" s="119" t="s">
        <v>5</v>
      </c>
      <c r="B18" s="115">
        <f>SUM(B6:B17)</f>
        <v>246</v>
      </c>
      <c r="C18" s="115"/>
      <c r="D18" s="115">
        <f>SUM(D6:D17)</f>
        <v>1968</v>
      </c>
      <c r="E18" s="115">
        <f>SUM(E6:E17)</f>
        <v>12</v>
      </c>
      <c r="F18" s="115"/>
      <c r="G18" s="115">
        <f>SUM(G6:G17)</f>
        <v>96</v>
      </c>
      <c r="H18" s="115">
        <f>SUM(H6:H17)</f>
        <v>1872</v>
      </c>
      <c r="I18" s="114"/>
      <c r="J18" s="112"/>
      <c r="K18" s="112"/>
      <c r="L18" s="112"/>
    </row>
    <row r="19" spans="1:15" x14ac:dyDescent="0.2">
      <c r="A19" s="117"/>
      <c r="B19" s="122"/>
      <c r="C19" s="71"/>
      <c r="D19" s="71"/>
      <c r="E19" s="71"/>
      <c r="F19" s="71"/>
      <c r="G19" s="72"/>
      <c r="H19" s="71"/>
      <c r="L19" s="113"/>
    </row>
    <row r="20" spans="1:15" ht="25.5" customHeight="1" x14ac:dyDescent="0.25">
      <c r="A20" s="458" t="s">
        <v>248</v>
      </c>
      <c r="B20" s="459"/>
    </row>
    <row r="21" spans="1:15" ht="12.75" x14ac:dyDescent="0.25">
      <c r="A21" s="119" t="s">
        <v>235</v>
      </c>
      <c r="B21" s="110">
        <f>+B18-E18</f>
        <v>234</v>
      </c>
      <c r="F21" s="112"/>
      <c r="G21" s="112"/>
      <c r="H21" s="112"/>
      <c r="I21" s="112"/>
      <c r="K21" s="112"/>
      <c r="L21" s="112"/>
      <c r="M21" s="112"/>
      <c r="N21" s="112"/>
    </row>
    <row r="22" spans="1:15" ht="12.75" x14ac:dyDescent="0.25">
      <c r="A22" s="119" t="s">
        <v>236</v>
      </c>
      <c r="B22" s="110">
        <f>+D18-G18</f>
        <v>1872</v>
      </c>
      <c r="G22" s="113"/>
      <c r="H22" s="113"/>
      <c r="I22" s="113"/>
      <c r="L22" s="113"/>
      <c r="M22" s="113"/>
      <c r="N22" s="113"/>
    </row>
    <row r="23" spans="1:15" x14ac:dyDescent="0.2">
      <c r="G23" s="113"/>
      <c r="H23" s="113"/>
      <c r="I23" s="113"/>
      <c r="L23" s="113"/>
      <c r="M23" s="113"/>
      <c r="N23" s="113"/>
    </row>
    <row r="24" spans="1:15" x14ac:dyDescent="0.2">
      <c r="G24" s="113"/>
      <c r="H24" s="113"/>
      <c r="I24" s="113"/>
      <c r="L24" s="113"/>
      <c r="M24" s="113"/>
      <c r="N24" s="113"/>
    </row>
    <row r="25" spans="1:15" ht="15" x14ac:dyDescent="0.25">
      <c r="A25" s="121" t="s">
        <v>166</v>
      </c>
      <c r="G25" s="113"/>
      <c r="H25" s="113"/>
      <c r="I25" s="113"/>
      <c r="L25" s="113"/>
      <c r="M25" s="113"/>
      <c r="N25" s="113"/>
    </row>
    <row r="26" spans="1:15" x14ac:dyDescent="0.2">
      <c r="G26" s="113"/>
      <c r="H26" s="113"/>
      <c r="I26" s="113"/>
      <c r="L26" s="113"/>
      <c r="M26" s="113"/>
      <c r="N26" s="113"/>
    </row>
    <row r="27" spans="1:15" s="71" customFormat="1" ht="17.25" customHeight="1" x14ac:dyDescent="0.25">
      <c r="A27" s="463" t="s">
        <v>237</v>
      </c>
      <c r="B27" s="463"/>
      <c r="C27" s="463"/>
      <c r="D27" s="463"/>
      <c r="E27" s="463"/>
      <c r="F27" s="463"/>
      <c r="G27" s="463"/>
      <c r="H27" s="463"/>
      <c r="I27" s="463"/>
      <c r="J27" s="463"/>
      <c r="K27" s="463"/>
      <c r="L27" s="463"/>
      <c r="M27" s="463"/>
      <c r="N27" s="463"/>
      <c r="O27" s="463"/>
    </row>
    <row r="28" spans="1:15" s="72" customFormat="1" ht="18" customHeight="1" x14ac:dyDescent="0.2">
      <c r="A28" s="455" t="s">
        <v>104</v>
      </c>
      <c r="B28" s="455" t="s">
        <v>105</v>
      </c>
      <c r="C28" s="455" t="s">
        <v>107</v>
      </c>
      <c r="D28" s="455" t="s">
        <v>108</v>
      </c>
      <c r="E28" s="455" t="s">
        <v>110</v>
      </c>
      <c r="F28" s="73" t="s">
        <v>111</v>
      </c>
      <c r="G28" s="73" t="s">
        <v>184</v>
      </c>
      <c r="H28" s="74" t="s">
        <v>112</v>
      </c>
      <c r="I28" s="74" t="s">
        <v>185</v>
      </c>
      <c r="J28" s="455" t="s">
        <v>186</v>
      </c>
      <c r="K28" s="464" t="s">
        <v>187</v>
      </c>
      <c r="L28" s="455" t="s">
        <v>188</v>
      </c>
      <c r="M28" s="455" t="s">
        <v>189</v>
      </c>
      <c r="N28" s="455" t="s">
        <v>190</v>
      </c>
    </row>
    <row r="29" spans="1:15" s="71" customFormat="1" x14ac:dyDescent="0.2">
      <c r="A29" s="456"/>
      <c r="B29" s="456"/>
      <c r="C29" s="456"/>
      <c r="D29" s="456"/>
      <c r="E29" s="456"/>
      <c r="F29" s="466" t="s">
        <v>191</v>
      </c>
      <c r="G29" s="466"/>
      <c r="H29" s="467" t="s">
        <v>192</v>
      </c>
      <c r="I29" s="467"/>
      <c r="J29" s="456"/>
      <c r="K29" s="465"/>
      <c r="L29" s="456"/>
      <c r="M29" s="456"/>
      <c r="N29" s="456"/>
    </row>
    <row r="30" spans="1:15" s="128" customFormat="1" ht="83.25" customHeight="1" x14ac:dyDescent="0.3">
      <c r="A30" s="124" t="s">
        <v>193</v>
      </c>
      <c r="B30" s="124" t="s">
        <v>194</v>
      </c>
      <c r="C30" s="125" t="s">
        <v>195</v>
      </c>
      <c r="D30" s="125" t="s">
        <v>182</v>
      </c>
      <c r="E30" s="126" t="s">
        <v>196</v>
      </c>
      <c r="F30" s="125" t="s">
        <v>197</v>
      </c>
      <c r="G30" s="125" t="s">
        <v>198</v>
      </c>
      <c r="H30" s="125" t="s">
        <v>331</v>
      </c>
      <c r="I30" s="125" t="s">
        <v>199</v>
      </c>
      <c r="J30" s="125" t="s">
        <v>200</v>
      </c>
      <c r="K30" s="127" t="s">
        <v>201</v>
      </c>
      <c r="L30" s="125" t="s">
        <v>202</v>
      </c>
      <c r="M30" s="125" t="s">
        <v>203</v>
      </c>
      <c r="N30" s="125" t="s">
        <v>204</v>
      </c>
    </row>
    <row r="31" spans="1:15" s="12" customFormat="1" ht="16.5" x14ac:dyDescent="0.3">
      <c r="A31" s="129"/>
      <c r="B31" s="129"/>
      <c r="C31" s="129"/>
      <c r="D31" s="129"/>
      <c r="E31" s="129"/>
      <c r="F31" s="130">
        <v>0</v>
      </c>
      <c r="G31" s="130">
        <v>0.02</v>
      </c>
      <c r="H31" s="130">
        <v>0.08</v>
      </c>
      <c r="I31" s="131">
        <v>0.08</v>
      </c>
      <c r="J31" s="132">
        <f>SUM(F31:I31)</f>
        <v>0.18</v>
      </c>
      <c r="K31" s="133"/>
      <c r="L31" s="134"/>
      <c r="M31" s="134"/>
      <c r="N31" s="129"/>
    </row>
    <row r="32" spans="1:15" s="128" customFormat="1" ht="13.5" x14ac:dyDescent="0.3">
      <c r="A32" s="116" t="s">
        <v>352</v>
      </c>
      <c r="B32" s="116">
        <v>0</v>
      </c>
      <c r="C32" s="116">
        <f>+B21</f>
        <v>234</v>
      </c>
      <c r="D32" s="116">
        <v>52</v>
      </c>
      <c r="E32" s="135">
        <f>+C32-D32</f>
        <v>182</v>
      </c>
      <c r="F32" s="136">
        <f>+E32*$F$31</f>
        <v>0</v>
      </c>
      <c r="G32" s="137">
        <f>+E32*$G$31</f>
        <v>3.64</v>
      </c>
      <c r="H32" s="137">
        <f>+E32*$H$31</f>
        <v>14.56</v>
      </c>
      <c r="I32" s="136">
        <v>15</v>
      </c>
      <c r="J32" s="136">
        <f>SUM(F32:I32)</f>
        <v>33.200000000000003</v>
      </c>
      <c r="K32" s="138">
        <f>+E32-J32</f>
        <v>148.80000000000001</v>
      </c>
      <c r="L32" s="139">
        <v>8</v>
      </c>
      <c r="M32" s="139">
        <f>+K32*L32</f>
        <v>1190.4000000000001</v>
      </c>
      <c r="N32" s="139">
        <f>+M32*B32</f>
        <v>0</v>
      </c>
    </row>
    <row r="33" spans="1:14" s="128" customFormat="1" ht="13.5" x14ac:dyDescent="0.3">
      <c r="A33" s="116" t="s">
        <v>238</v>
      </c>
      <c r="B33" s="116"/>
      <c r="C33" s="116">
        <v>0</v>
      </c>
      <c r="D33" s="116">
        <f>+'[2]2. Días -horas hábiles x vig'!D63</f>
        <v>0</v>
      </c>
      <c r="E33" s="135">
        <f>+C33-D33</f>
        <v>0</v>
      </c>
      <c r="F33" s="136">
        <f t="shared" ref="F33:F42" si="3">+E33*$F$31</f>
        <v>0</v>
      </c>
      <c r="G33" s="137">
        <v>0</v>
      </c>
      <c r="H33" s="137">
        <v>0</v>
      </c>
      <c r="I33" s="136">
        <v>0</v>
      </c>
      <c r="J33" s="136">
        <f>SUM(F33:I33)</f>
        <v>0</v>
      </c>
      <c r="K33" s="138">
        <f>+E33-J33</f>
        <v>0</v>
      </c>
      <c r="L33" s="139">
        <v>8</v>
      </c>
      <c r="M33" s="139">
        <f>+K33*L33</f>
        <v>0</v>
      </c>
      <c r="N33" s="139">
        <f>+M33*B33</f>
        <v>0</v>
      </c>
    </row>
    <row r="34" spans="1:14" s="128" customFormat="1" ht="13.5" x14ac:dyDescent="0.3">
      <c r="A34" s="116" t="s">
        <v>244</v>
      </c>
      <c r="B34" s="116"/>
      <c r="C34" s="116">
        <v>0</v>
      </c>
      <c r="D34" s="116">
        <v>0</v>
      </c>
      <c r="E34" s="135">
        <f>+C34-D34</f>
        <v>0</v>
      </c>
      <c r="F34" s="136">
        <f t="shared" si="3"/>
        <v>0</v>
      </c>
      <c r="G34" s="137"/>
      <c r="H34" s="137"/>
      <c r="I34" s="136"/>
      <c r="J34" s="136"/>
      <c r="K34" s="138">
        <f t="shared" ref="K34:K42" si="4">+E34-J34</f>
        <v>0</v>
      </c>
      <c r="L34" s="139">
        <v>8</v>
      </c>
      <c r="M34" s="139">
        <f>+K34*L34</f>
        <v>0</v>
      </c>
      <c r="N34" s="139">
        <f>+M34*B34</f>
        <v>0</v>
      </c>
    </row>
    <row r="35" spans="1:14" s="128" customFormat="1" ht="13.5" x14ac:dyDescent="0.3">
      <c r="A35" s="116" t="s">
        <v>245</v>
      </c>
      <c r="B35" s="116"/>
      <c r="C35" s="116">
        <v>0</v>
      </c>
      <c r="D35" s="116">
        <v>0</v>
      </c>
      <c r="E35" s="135">
        <f t="shared" ref="E35:E42" si="5">+C35-D35</f>
        <v>0</v>
      </c>
      <c r="F35" s="136">
        <f t="shared" si="3"/>
        <v>0</v>
      </c>
      <c r="G35" s="137"/>
      <c r="H35" s="137"/>
      <c r="I35" s="136"/>
      <c r="J35" s="136"/>
      <c r="K35" s="138">
        <f t="shared" si="4"/>
        <v>0</v>
      </c>
      <c r="L35" s="139">
        <v>8</v>
      </c>
      <c r="M35" s="139">
        <f t="shared" ref="M35:M42" si="6">+K35*L35</f>
        <v>0</v>
      </c>
      <c r="N35" s="139">
        <f t="shared" ref="N35:N42" si="7">+M35*B35</f>
        <v>0</v>
      </c>
    </row>
    <row r="36" spans="1:14" s="128" customFormat="1" ht="13.5" x14ac:dyDescent="0.3">
      <c r="A36" s="116" t="s">
        <v>246</v>
      </c>
      <c r="B36" s="116"/>
      <c r="C36" s="116">
        <v>0</v>
      </c>
      <c r="D36" s="116">
        <v>0</v>
      </c>
      <c r="E36" s="135">
        <f t="shared" si="5"/>
        <v>0</v>
      </c>
      <c r="F36" s="136">
        <f t="shared" si="3"/>
        <v>0</v>
      </c>
      <c r="G36" s="137"/>
      <c r="H36" s="137"/>
      <c r="I36" s="136"/>
      <c r="J36" s="136"/>
      <c r="K36" s="138">
        <f t="shared" si="4"/>
        <v>0</v>
      </c>
      <c r="L36" s="139">
        <v>8</v>
      </c>
      <c r="M36" s="139">
        <f t="shared" si="6"/>
        <v>0</v>
      </c>
      <c r="N36" s="139">
        <f t="shared" si="7"/>
        <v>0</v>
      </c>
    </row>
    <row r="37" spans="1:14" s="128" customFormat="1" ht="13.5" x14ac:dyDescent="0.3">
      <c r="A37" s="116" t="s">
        <v>247</v>
      </c>
      <c r="B37" s="116"/>
      <c r="C37" s="116">
        <v>0</v>
      </c>
      <c r="D37" s="116">
        <v>0</v>
      </c>
      <c r="E37" s="135">
        <f t="shared" si="5"/>
        <v>0</v>
      </c>
      <c r="F37" s="136">
        <f t="shared" si="3"/>
        <v>0</v>
      </c>
      <c r="G37" s="137"/>
      <c r="H37" s="137"/>
      <c r="I37" s="136"/>
      <c r="J37" s="136"/>
      <c r="K37" s="138">
        <f t="shared" si="4"/>
        <v>0</v>
      </c>
      <c r="L37" s="139">
        <v>8</v>
      </c>
      <c r="M37" s="139">
        <f t="shared" si="6"/>
        <v>0</v>
      </c>
      <c r="N37" s="139">
        <f t="shared" si="7"/>
        <v>0</v>
      </c>
    </row>
    <row r="38" spans="1:14" s="128" customFormat="1" ht="13.5" x14ac:dyDescent="0.3">
      <c r="A38" s="116" t="s">
        <v>239</v>
      </c>
      <c r="B38" s="116">
        <v>1</v>
      </c>
      <c r="C38" s="116">
        <v>204</v>
      </c>
      <c r="D38" s="116">
        <v>0</v>
      </c>
      <c r="E38" s="135">
        <f t="shared" si="5"/>
        <v>204</v>
      </c>
      <c r="F38" s="136">
        <f t="shared" si="3"/>
        <v>0</v>
      </c>
      <c r="G38" s="137">
        <f>+E38*$G$31</f>
        <v>4.08</v>
      </c>
      <c r="H38" s="137">
        <f>+E38*$H$31</f>
        <v>16.32</v>
      </c>
      <c r="I38" s="136"/>
      <c r="J38" s="136">
        <f>SUM(F38:I38)</f>
        <v>20.399999999999999</v>
      </c>
      <c r="K38" s="138">
        <f>+E38-J38</f>
        <v>183.6</v>
      </c>
      <c r="L38" s="139">
        <v>8</v>
      </c>
      <c r="M38" s="139">
        <f>+K38*L38</f>
        <v>1468.8</v>
      </c>
      <c r="N38" s="139">
        <f t="shared" si="7"/>
        <v>1468.8</v>
      </c>
    </row>
    <row r="39" spans="1:14" s="128" customFormat="1" ht="13.5" x14ac:dyDescent="0.3">
      <c r="A39" s="116" t="s">
        <v>240</v>
      </c>
      <c r="B39" s="116">
        <v>1</v>
      </c>
      <c r="C39" s="116">
        <v>204</v>
      </c>
      <c r="D39" s="116">
        <v>0</v>
      </c>
      <c r="E39" s="135">
        <f t="shared" si="5"/>
        <v>204</v>
      </c>
      <c r="F39" s="136">
        <f t="shared" si="3"/>
        <v>0</v>
      </c>
      <c r="G39" s="137">
        <f>+E39*$G$31</f>
        <v>4.08</v>
      </c>
      <c r="H39" s="137">
        <f>+E39*$H$31</f>
        <v>16.32</v>
      </c>
      <c r="I39" s="136"/>
      <c r="J39" s="136">
        <f>SUM(F39:I39)</f>
        <v>20.399999999999999</v>
      </c>
      <c r="K39" s="138">
        <f t="shared" si="4"/>
        <v>183.6</v>
      </c>
      <c r="L39" s="139">
        <v>8</v>
      </c>
      <c r="M39" s="139">
        <f t="shared" si="6"/>
        <v>1468.8</v>
      </c>
      <c r="N39" s="139">
        <f t="shared" si="7"/>
        <v>1468.8</v>
      </c>
    </row>
    <row r="40" spans="1:14" s="128" customFormat="1" ht="13.5" x14ac:dyDescent="0.3">
      <c r="A40" s="116" t="s">
        <v>241</v>
      </c>
      <c r="B40" s="116">
        <v>1</v>
      </c>
      <c r="C40" s="116">
        <v>204</v>
      </c>
      <c r="D40" s="116">
        <v>0</v>
      </c>
      <c r="E40" s="135">
        <f t="shared" si="5"/>
        <v>204</v>
      </c>
      <c r="F40" s="136">
        <f t="shared" si="3"/>
        <v>0</v>
      </c>
      <c r="G40" s="137">
        <f>+E40*$G$31</f>
        <v>4.08</v>
      </c>
      <c r="H40" s="137">
        <f>+E40*$H$31</f>
        <v>16.32</v>
      </c>
      <c r="I40" s="136"/>
      <c r="J40" s="136">
        <f>SUM(F40:I40)</f>
        <v>20.399999999999999</v>
      </c>
      <c r="K40" s="138">
        <f t="shared" si="4"/>
        <v>183.6</v>
      </c>
      <c r="L40" s="139">
        <v>8</v>
      </c>
      <c r="M40" s="139">
        <f t="shared" si="6"/>
        <v>1468.8</v>
      </c>
      <c r="N40" s="139">
        <f t="shared" si="7"/>
        <v>1468.8</v>
      </c>
    </row>
    <row r="41" spans="1:14" s="128" customFormat="1" ht="13.5" x14ac:dyDescent="0.3">
      <c r="A41" s="116" t="s">
        <v>242</v>
      </c>
      <c r="B41" s="116">
        <v>1</v>
      </c>
      <c r="C41" s="116">
        <v>204</v>
      </c>
      <c r="D41" s="116">
        <v>0</v>
      </c>
      <c r="E41" s="135">
        <f t="shared" si="5"/>
        <v>204</v>
      </c>
      <c r="F41" s="136">
        <f t="shared" si="3"/>
        <v>0</v>
      </c>
      <c r="G41" s="137">
        <f>+E41*$G$31</f>
        <v>4.08</v>
      </c>
      <c r="H41" s="137">
        <f>+E41*$H$31</f>
        <v>16.32</v>
      </c>
      <c r="I41" s="136"/>
      <c r="J41" s="136">
        <f>SUM(F41:I41)</f>
        <v>20.399999999999999</v>
      </c>
      <c r="K41" s="138">
        <f t="shared" si="4"/>
        <v>183.6</v>
      </c>
      <c r="L41" s="139">
        <v>8</v>
      </c>
      <c r="M41" s="139">
        <f t="shared" si="6"/>
        <v>1468.8</v>
      </c>
      <c r="N41" s="139">
        <f t="shared" si="7"/>
        <v>1468.8</v>
      </c>
    </row>
    <row r="42" spans="1:14" s="128" customFormat="1" ht="13.5" x14ac:dyDescent="0.3">
      <c r="A42" s="116" t="s">
        <v>243</v>
      </c>
      <c r="B42" s="116"/>
      <c r="C42" s="116">
        <v>0</v>
      </c>
      <c r="D42" s="116">
        <v>0</v>
      </c>
      <c r="E42" s="135">
        <f t="shared" si="5"/>
        <v>0</v>
      </c>
      <c r="F42" s="136">
        <f t="shared" si="3"/>
        <v>0</v>
      </c>
      <c r="G42" s="137"/>
      <c r="H42" s="137"/>
      <c r="I42" s="136"/>
      <c r="J42" s="136">
        <f>SUM(F42:I42)</f>
        <v>0</v>
      </c>
      <c r="K42" s="138">
        <f t="shared" si="4"/>
        <v>0</v>
      </c>
      <c r="L42" s="139">
        <v>8</v>
      </c>
      <c r="M42" s="139">
        <f t="shared" si="6"/>
        <v>0</v>
      </c>
      <c r="N42" s="139">
        <f t="shared" si="7"/>
        <v>0</v>
      </c>
    </row>
    <row r="43" spans="1:14" s="128" customFormat="1" ht="13.5" x14ac:dyDescent="0.3">
      <c r="A43" s="140"/>
      <c r="B43" s="141"/>
      <c r="C43" s="141"/>
      <c r="D43" s="141"/>
      <c r="E43" s="141"/>
      <c r="F43" s="141"/>
      <c r="G43" s="141"/>
      <c r="H43" s="141"/>
      <c r="I43" s="141"/>
      <c r="J43" s="142" t="s">
        <v>229</v>
      </c>
      <c r="K43" s="143">
        <f>SUM(K32:K42)</f>
        <v>883.2</v>
      </c>
      <c r="L43" s="143"/>
      <c r="M43" s="143"/>
      <c r="N43" s="143">
        <f>SUM(N32:N42)</f>
        <v>5875.2</v>
      </c>
    </row>
    <row r="44" spans="1:14" s="144" customFormat="1" ht="13.5" x14ac:dyDescent="0.3"/>
    <row r="45" spans="1:14" s="144" customFormat="1" ht="13.5" x14ac:dyDescent="0.3"/>
    <row r="46" spans="1:14" s="144" customFormat="1" ht="13.5" x14ac:dyDescent="0.3"/>
    <row r="48" spans="1:14" ht="23.25" customHeight="1" x14ac:dyDescent="0.25">
      <c r="A48" s="458" t="s">
        <v>249</v>
      </c>
      <c r="B48" s="459"/>
    </row>
    <row r="49" spans="1:7" ht="22.5" customHeight="1" x14ac:dyDescent="0.25">
      <c r="A49" s="119" t="s">
        <v>235</v>
      </c>
      <c r="B49" s="145">
        <f>K43</f>
        <v>883.2</v>
      </c>
    </row>
    <row r="50" spans="1:7" ht="27.75" customHeight="1" x14ac:dyDescent="0.25">
      <c r="A50" s="146" t="s">
        <v>250</v>
      </c>
      <c r="B50" s="145">
        <f>+N43</f>
        <v>5875.2</v>
      </c>
    </row>
    <row r="54" spans="1:7" ht="12" thickBot="1" x14ac:dyDescent="0.25"/>
    <row r="55" spans="1:7" ht="41.25" customHeight="1" x14ac:dyDescent="0.25">
      <c r="A55" s="461" t="s">
        <v>266</v>
      </c>
      <c r="B55" s="462"/>
      <c r="G55" s="212"/>
    </row>
    <row r="56" spans="1:7" ht="15" x14ac:dyDescent="0.25">
      <c r="A56" s="2"/>
      <c r="B56" s="158" t="s">
        <v>168</v>
      </c>
      <c r="G56" s="212"/>
    </row>
    <row r="57" spans="1:7" ht="25.5" x14ac:dyDescent="0.25">
      <c r="A57" s="159" t="s">
        <v>101</v>
      </c>
      <c r="B57" s="160">
        <f>+'1. Horas requeridas PAAI'!I53</f>
        <v>8404</v>
      </c>
      <c r="G57" s="212"/>
    </row>
    <row r="58" spans="1:7" ht="25.5" x14ac:dyDescent="0.25">
      <c r="A58" s="159" t="s">
        <v>183</v>
      </c>
      <c r="B58" s="161">
        <f>+B50</f>
        <v>5875.2</v>
      </c>
      <c r="G58" s="212"/>
    </row>
    <row r="59" spans="1:7" ht="12.75" x14ac:dyDescent="0.25">
      <c r="A59" s="159" t="s">
        <v>268</v>
      </c>
      <c r="B59" s="161">
        <f>+B58-B57</f>
        <v>-2528.8000000000002</v>
      </c>
      <c r="G59" s="212"/>
    </row>
    <row r="60" spans="1:7" ht="36.75" customHeight="1" thickBot="1" x14ac:dyDescent="0.3">
      <c r="A60" s="162" t="s">
        <v>267</v>
      </c>
      <c r="B60" s="163" t="str">
        <f>IF(B58&gt;B57,"NO PRESENTA DÉFICIT","PRESENTA DÉFICIT")</f>
        <v>PRESENTA DÉFICIT</v>
      </c>
    </row>
    <row r="61" spans="1:7" ht="15" x14ac:dyDescent="0.25">
      <c r="A61"/>
      <c r="B61"/>
    </row>
    <row r="62" spans="1:7" ht="12.75" x14ac:dyDescent="0.25">
      <c r="A62" s="240" t="s">
        <v>354</v>
      </c>
      <c r="B62" s="111" t="e">
        <f>+B59/N32</f>
        <v>#DIV/0!</v>
      </c>
    </row>
  </sheetData>
  <mergeCells count="19">
    <mergeCell ref="A55:B55"/>
    <mergeCell ref="A4:H4"/>
    <mergeCell ref="A27:O27"/>
    <mergeCell ref="A48:B48"/>
    <mergeCell ref="J28:J29"/>
    <mergeCell ref="K28:K29"/>
    <mergeCell ref="L28:L29"/>
    <mergeCell ref="M28:M29"/>
    <mergeCell ref="N28:N29"/>
    <mergeCell ref="F29:G29"/>
    <mergeCell ref="H29:I29"/>
    <mergeCell ref="A28:A29"/>
    <mergeCell ref="B28:B29"/>
    <mergeCell ref="C28:C29"/>
    <mergeCell ref="D28:D29"/>
    <mergeCell ref="E28:E29"/>
    <mergeCell ref="B1:G1"/>
    <mergeCell ref="A20:B20"/>
    <mergeCell ref="A3:H3"/>
  </mergeCells>
  <dataValidations count="8">
    <dataValidation allowBlank="1" showInputMessage="1" showErrorMessage="1" prompt="Registre el numero de auditores de la OCI, discrimado por tipo de vinculacion ej Carrera Administrativa, Provisional o Contratista" sqref="B30" xr:uid="{00000000-0002-0000-0800-000000000000}"/>
    <dataValidation allowBlank="1" showInputMessage="1" showErrorMessage="1" prompt="Registre el tipo de vinculacion por auditor disponible en el equipo: Carrera Administrativa, Provisional,  Contratista  u otro." sqref="A30" xr:uid="{00000000-0002-0000-0800-000001000000}"/>
    <dataValidation allowBlank="1" showInputMessage="1" showErrorMessage="1" prompt="En caso de contar con auditores con permiso sindical registrelo de manera independiente, para efectuar el calculo respectivo" sqref="D30" xr:uid="{00000000-0002-0000-0800-000002000000}"/>
    <dataValidation allowBlank="1" showInputMessage="1" showErrorMessage="1" prompt="Registre en la celda inferior (amarilla) el % estimado a actividades administrativas y/o atencion a entes de control" sqref="F30" xr:uid="{00000000-0002-0000-0800-000003000000}"/>
    <dataValidation allowBlank="1" showInputMessage="1" showErrorMessage="1" prompt="Registre en celda inferior (amarilla) &quot; el % estimado a reuniones y/o capacitaciones" sqref="G30" xr:uid="{00000000-0002-0000-0800-000004000000}"/>
    <dataValidation allowBlank="1" showInputMessage="1" showErrorMessage="1" prompt="Registre en la en la celda inferior (amarilla) el % estimado por incapacidades y permisos" sqref="H30" xr:uid="{00000000-0002-0000-0800-000005000000}"/>
    <dataValidation allowBlank="1" showInputMessage="1" showErrorMessage="1" prompt="Registre los 15 dias habiles correspondientes de los auditores con derecho a disfrute a vacaciones" sqref="I30" xr:uid="{00000000-0002-0000-0800-000006000000}"/>
    <dataValidation allowBlank="1" showInputMessage="1" showErrorMessage="1" prompt="Registre el numero de horas laborables por tipo de vinculacion" sqref="L30" xr:uid="{00000000-0002-0000-0800-000007000000}"/>
  </dataValidations>
  <hyperlinks>
    <hyperlink ref="A25" r:id="rId1" xr:uid="{00000000-0004-0000-0800-000000000000}"/>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87"/>
  <sheetViews>
    <sheetView topLeftCell="A10" zoomScale="70" zoomScaleNormal="70" workbookViewId="0">
      <selection activeCell="H58" sqref="H58"/>
    </sheetView>
  </sheetViews>
  <sheetFormatPr baseColWidth="10" defaultColWidth="11.42578125" defaultRowHeight="16.5" x14ac:dyDescent="0.3"/>
  <cols>
    <col min="1" max="1" width="23.5703125" style="96" bestFit="1" customWidth="1"/>
    <col min="2" max="2" width="44" style="96" bestFit="1" customWidth="1"/>
    <col min="3" max="3" width="30.7109375" style="96" bestFit="1" customWidth="1"/>
    <col min="4" max="9" width="23.28515625" style="96" customWidth="1"/>
    <col min="10" max="10" width="11" style="96" customWidth="1"/>
    <col min="11" max="11" width="12.5703125" style="96" bestFit="1" customWidth="1"/>
    <col min="12" max="13" width="11.42578125" style="96"/>
    <col min="14" max="14" width="23.5703125" style="96" bestFit="1" customWidth="1"/>
    <col min="15" max="15" width="29.7109375" style="96" bestFit="1" customWidth="1"/>
    <col min="16" max="18" width="3.140625" style="96" bestFit="1" customWidth="1"/>
    <col min="19" max="19" width="6" style="96" bestFit="1" customWidth="1"/>
    <col min="20" max="30" width="4.5703125" style="96" bestFit="1" customWidth="1"/>
    <col min="31" max="41" width="6" style="96" bestFit="1" customWidth="1"/>
    <col min="42" max="42" width="10.28515625" style="96" bestFit="1" customWidth="1"/>
    <col min="43" max="43" width="16.7109375" style="96" bestFit="1" customWidth="1"/>
    <col min="44" max="16384" width="11.42578125" style="96"/>
  </cols>
  <sheetData>
    <row r="1" spans="1:14" s="5" customFormat="1" ht="116.25" customHeight="1" x14ac:dyDescent="0.25">
      <c r="A1" s="90"/>
      <c r="B1" s="355" t="s">
        <v>367</v>
      </c>
      <c r="C1" s="355"/>
      <c r="D1" s="355"/>
      <c r="E1" s="355"/>
      <c r="F1" s="355"/>
      <c r="G1" s="355"/>
      <c r="H1" s="355"/>
      <c r="I1" s="356"/>
      <c r="J1" s="50"/>
      <c r="K1" s="50"/>
      <c r="L1" s="52"/>
      <c r="M1" s="53"/>
    </row>
    <row r="2" spans="1:14" x14ac:dyDescent="0.3">
      <c r="A2" s="98"/>
      <c r="B2" s="12"/>
      <c r="C2" s="12"/>
      <c r="D2" s="12"/>
      <c r="E2" s="12"/>
      <c r="F2" s="12"/>
      <c r="G2" s="12"/>
      <c r="H2" s="12"/>
      <c r="I2" s="99"/>
    </row>
    <row r="3" spans="1:14" x14ac:dyDescent="0.3">
      <c r="A3" s="98" t="s">
        <v>337</v>
      </c>
      <c r="B3" s="12"/>
      <c r="C3" s="12"/>
      <c r="D3" s="12"/>
      <c r="E3" s="12"/>
      <c r="F3" s="12"/>
      <c r="G3" s="12"/>
      <c r="H3" s="12"/>
      <c r="I3" s="99"/>
    </row>
    <row r="4" spans="1:14" ht="18.75" x14ac:dyDescent="0.3">
      <c r="A4" s="165" t="s">
        <v>255</v>
      </c>
      <c r="B4" s="12"/>
      <c r="C4" s="12"/>
      <c r="D4" s="12"/>
      <c r="E4" s="12"/>
      <c r="F4" s="12"/>
      <c r="G4" s="12"/>
      <c r="H4" s="12"/>
      <c r="I4" s="99"/>
    </row>
    <row r="5" spans="1:14" ht="18.75" x14ac:dyDescent="0.3">
      <c r="A5" s="165" t="s">
        <v>254</v>
      </c>
      <c r="B5" s="12"/>
      <c r="C5" s="12"/>
      <c r="D5" s="12"/>
      <c r="E5" s="12"/>
      <c r="F5" s="12"/>
      <c r="G5" s="12"/>
      <c r="H5" s="12"/>
      <c r="I5" s="99"/>
    </row>
    <row r="6" spans="1:14" ht="18.75" x14ac:dyDescent="0.3">
      <c r="A6" s="165" t="s">
        <v>256</v>
      </c>
      <c r="B6" s="12"/>
      <c r="C6" s="12"/>
      <c r="D6" s="12"/>
      <c r="E6" s="12"/>
      <c r="F6" s="12"/>
      <c r="G6" s="12"/>
      <c r="H6" s="12"/>
      <c r="I6" s="99"/>
    </row>
    <row r="7" spans="1:14" ht="18.75" x14ac:dyDescent="0.3">
      <c r="A7" s="164"/>
      <c r="B7" s="12"/>
      <c r="C7" s="12"/>
      <c r="D7" s="12"/>
      <c r="E7" s="12"/>
      <c r="F7" s="12"/>
      <c r="G7" s="12"/>
      <c r="H7" s="12"/>
      <c r="I7" s="99"/>
    </row>
    <row r="8" spans="1:14" x14ac:dyDescent="0.3">
      <c r="A8" s="153"/>
      <c r="B8" s="12"/>
      <c r="C8" s="12"/>
      <c r="D8" s="12"/>
      <c r="E8" s="12"/>
      <c r="F8" s="12"/>
      <c r="G8" s="12"/>
      <c r="H8" s="12"/>
      <c r="I8" s="99"/>
    </row>
    <row r="9" spans="1:14" x14ac:dyDescent="0.3">
      <c r="A9" s="471" t="s">
        <v>255</v>
      </c>
      <c r="B9" s="472"/>
      <c r="C9" s="472"/>
      <c r="D9" s="472"/>
      <c r="E9" s="472"/>
      <c r="F9" s="472"/>
      <c r="G9" s="472"/>
      <c r="H9" s="472"/>
      <c r="I9" s="473"/>
    </row>
    <row r="10" spans="1:14" x14ac:dyDescent="0.3">
      <c r="A10" s="100" t="s">
        <v>104</v>
      </c>
      <c r="B10" s="91" t="s">
        <v>105</v>
      </c>
      <c r="C10" s="91" t="s">
        <v>106</v>
      </c>
      <c r="D10" s="91" t="s">
        <v>107</v>
      </c>
      <c r="E10" s="91" t="s">
        <v>108</v>
      </c>
      <c r="F10" s="91" t="s">
        <v>109</v>
      </c>
      <c r="G10" s="91" t="s">
        <v>110</v>
      </c>
      <c r="H10" s="92" t="s">
        <v>111</v>
      </c>
      <c r="I10" s="101" t="s">
        <v>112</v>
      </c>
    </row>
    <row r="11" spans="1:14" x14ac:dyDescent="0.3">
      <c r="A11" s="100"/>
      <c r="B11" s="91"/>
      <c r="C11" s="91"/>
      <c r="D11" s="468" t="s">
        <v>227</v>
      </c>
      <c r="E11" s="469"/>
      <c r="F11" s="470"/>
      <c r="G11" s="91"/>
      <c r="H11" s="92"/>
      <c r="I11" s="101"/>
    </row>
    <row r="12" spans="1:14" ht="56.25" customHeight="1" x14ac:dyDescent="0.3">
      <c r="A12" s="102" t="s">
        <v>12</v>
      </c>
      <c r="B12" s="94" t="s">
        <v>226</v>
      </c>
      <c r="C12" s="93" t="s">
        <v>113</v>
      </c>
      <c r="D12" s="94" t="s">
        <v>338</v>
      </c>
      <c r="E12" s="94" t="s">
        <v>339</v>
      </c>
      <c r="F12" s="94" t="s">
        <v>114</v>
      </c>
      <c r="G12" s="94" t="s">
        <v>230</v>
      </c>
      <c r="H12" s="94" t="s">
        <v>115</v>
      </c>
      <c r="I12" s="103" t="s">
        <v>231</v>
      </c>
      <c r="N12" s="156" t="s">
        <v>261</v>
      </c>
    </row>
    <row r="13" spans="1:14" ht="27.75" customHeight="1" x14ac:dyDescent="0.3">
      <c r="A13" s="206">
        <v>1</v>
      </c>
      <c r="B13" s="205" t="s">
        <v>116</v>
      </c>
      <c r="C13" s="210" t="s">
        <v>368</v>
      </c>
      <c r="D13" s="207">
        <v>8</v>
      </c>
      <c r="E13" s="207">
        <v>120</v>
      </c>
      <c r="F13" s="207">
        <v>20</v>
      </c>
      <c r="G13" s="88">
        <f>SUM(D13:F13)</f>
        <v>148</v>
      </c>
      <c r="H13" s="88">
        <v>2</v>
      </c>
      <c r="I13" s="104">
        <f>+G13*H13</f>
        <v>296</v>
      </c>
      <c r="N13" s="154" t="s">
        <v>116</v>
      </c>
    </row>
    <row r="14" spans="1:14" ht="27.75" customHeight="1" x14ac:dyDescent="0.3">
      <c r="A14" s="206">
        <v>2</v>
      </c>
      <c r="B14" s="205" t="s">
        <v>116</v>
      </c>
      <c r="C14" s="210" t="s">
        <v>446</v>
      </c>
      <c r="D14" s="207">
        <v>4</v>
      </c>
      <c r="E14" s="207">
        <v>80</v>
      </c>
      <c r="F14" s="207">
        <v>20</v>
      </c>
      <c r="G14" s="88">
        <f t="shared" ref="G14:G52" si="0">SUM(D14:F14)</f>
        <v>104</v>
      </c>
      <c r="H14" s="88">
        <v>3</v>
      </c>
      <c r="I14" s="104">
        <f t="shared" ref="I14:I25" si="1">+G14*H14</f>
        <v>312</v>
      </c>
      <c r="N14" s="154" t="s">
        <v>119</v>
      </c>
    </row>
    <row r="15" spans="1:14" ht="27.75" customHeight="1" x14ac:dyDescent="0.3">
      <c r="A15" s="206">
        <v>3</v>
      </c>
      <c r="B15" s="205" t="s">
        <v>116</v>
      </c>
      <c r="C15" s="210" t="s">
        <v>117</v>
      </c>
      <c r="D15" s="207">
        <v>4</v>
      </c>
      <c r="E15" s="207">
        <v>120</v>
      </c>
      <c r="F15" s="207">
        <v>8</v>
      </c>
      <c r="G15" s="88">
        <f t="shared" si="0"/>
        <v>132</v>
      </c>
      <c r="H15" s="88">
        <v>1</v>
      </c>
      <c r="I15" s="104">
        <f t="shared" si="1"/>
        <v>132</v>
      </c>
      <c r="N15" s="154" t="s">
        <v>120</v>
      </c>
    </row>
    <row r="16" spans="1:14" ht="27.75" customHeight="1" x14ac:dyDescent="0.3">
      <c r="A16" s="206">
        <v>4</v>
      </c>
      <c r="B16" s="205" t="s">
        <v>116</v>
      </c>
      <c r="C16" s="210" t="s">
        <v>118</v>
      </c>
      <c r="D16" s="207">
        <v>4</v>
      </c>
      <c r="E16" s="207">
        <v>40</v>
      </c>
      <c r="F16" s="207">
        <v>8</v>
      </c>
      <c r="G16" s="88">
        <f t="shared" si="0"/>
        <v>52</v>
      </c>
      <c r="H16" s="88">
        <v>1</v>
      </c>
      <c r="I16" s="104">
        <f t="shared" si="1"/>
        <v>52</v>
      </c>
      <c r="N16" s="154" t="s">
        <v>262</v>
      </c>
    </row>
    <row r="17" spans="1:43" ht="27.75" customHeight="1" x14ac:dyDescent="0.3">
      <c r="A17" s="206">
        <v>5</v>
      </c>
      <c r="B17" s="205" t="s">
        <v>116</v>
      </c>
      <c r="C17" s="210" t="s">
        <v>456</v>
      </c>
      <c r="D17" s="207">
        <v>8</v>
      </c>
      <c r="E17" s="207">
        <v>100</v>
      </c>
      <c r="F17" s="207">
        <v>32</v>
      </c>
      <c r="G17" s="88">
        <f t="shared" si="0"/>
        <v>140</v>
      </c>
      <c r="H17" s="88">
        <v>1</v>
      </c>
      <c r="I17" s="104">
        <f t="shared" si="1"/>
        <v>140</v>
      </c>
    </row>
    <row r="18" spans="1:43" ht="49.5" x14ac:dyDescent="0.3">
      <c r="A18" s="206">
        <v>6</v>
      </c>
      <c r="B18" s="205" t="s">
        <v>262</v>
      </c>
      <c r="C18" s="210" t="s">
        <v>499</v>
      </c>
      <c r="D18" s="207">
        <v>8</v>
      </c>
      <c r="E18" s="207">
        <v>20</v>
      </c>
      <c r="F18" s="207">
        <v>8</v>
      </c>
      <c r="G18" s="88">
        <f t="shared" si="0"/>
        <v>36</v>
      </c>
      <c r="H18" s="88">
        <v>2</v>
      </c>
      <c r="I18" s="104">
        <f t="shared" si="1"/>
        <v>72</v>
      </c>
      <c r="N18"/>
      <c r="O18"/>
    </row>
    <row r="19" spans="1:43" ht="27.75" customHeight="1" x14ac:dyDescent="0.3">
      <c r="A19" s="206">
        <v>7</v>
      </c>
      <c r="B19" s="205" t="s">
        <v>119</v>
      </c>
      <c r="C19" s="210" t="s">
        <v>325</v>
      </c>
      <c r="D19" s="208">
        <v>4</v>
      </c>
      <c r="E19" s="208">
        <v>120</v>
      </c>
      <c r="F19" s="208">
        <v>20</v>
      </c>
      <c r="G19" s="88">
        <f t="shared" si="0"/>
        <v>144</v>
      </c>
      <c r="H19" s="209">
        <v>1</v>
      </c>
      <c r="I19" s="104">
        <f t="shared" si="1"/>
        <v>144</v>
      </c>
    </row>
    <row r="20" spans="1:43" ht="33" x14ac:dyDescent="0.3">
      <c r="A20" s="206">
        <v>8</v>
      </c>
      <c r="B20" s="205" t="s">
        <v>116</v>
      </c>
      <c r="C20" s="210" t="s">
        <v>369</v>
      </c>
      <c r="D20" s="207">
        <v>8</v>
      </c>
      <c r="E20" s="207">
        <v>100</v>
      </c>
      <c r="F20" s="207">
        <v>20</v>
      </c>
      <c r="G20" s="88">
        <f t="shared" si="0"/>
        <v>128</v>
      </c>
      <c r="H20" s="209">
        <v>1</v>
      </c>
      <c r="I20" s="104">
        <f t="shared" si="1"/>
        <v>128</v>
      </c>
      <c r="N20"/>
      <c r="O20" s="227" t="s">
        <v>459</v>
      </c>
      <c r="P20"/>
      <c r="Q20"/>
      <c r="R20"/>
      <c r="S20"/>
      <c r="T20"/>
      <c r="U20"/>
      <c r="V20"/>
      <c r="W20"/>
      <c r="X20"/>
      <c r="Y20"/>
      <c r="Z20"/>
      <c r="AA20"/>
      <c r="AB20"/>
      <c r="AC20"/>
      <c r="AD20"/>
      <c r="AE20"/>
      <c r="AF20"/>
      <c r="AG20"/>
      <c r="AH20"/>
      <c r="AI20"/>
      <c r="AJ20"/>
      <c r="AK20"/>
      <c r="AL20"/>
      <c r="AM20"/>
      <c r="AN20"/>
      <c r="AO20"/>
      <c r="AP20"/>
      <c r="AQ20"/>
    </row>
    <row r="21" spans="1:43" ht="33" x14ac:dyDescent="0.3">
      <c r="A21" s="206">
        <v>9</v>
      </c>
      <c r="B21" s="205" t="s">
        <v>116</v>
      </c>
      <c r="C21" s="210" t="s">
        <v>372</v>
      </c>
      <c r="D21" s="208">
        <v>0</v>
      </c>
      <c r="E21" s="208">
        <v>0</v>
      </c>
      <c r="F21" s="208">
        <v>16</v>
      </c>
      <c r="G21" s="88">
        <f t="shared" si="0"/>
        <v>16</v>
      </c>
      <c r="H21" s="89">
        <v>1</v>
      </c>
      <c r="I21" s="104">
        <f t="shared" si="1"/>
        <v>16</v>
      </c>
      <c r="N21" s="227" t="s">
        <v>264</v>
      </c>
      <c r="O21">
        <v>4</v>
      </c>
      <c r="P21">
        <v>5</v>
      </c>
      <c r="Q21">
        <v>6</v>
      </c>
      <c r="R21">
        <v>8</v>
      </c>
      <c r="S21">
        <v>8.5</v>
      </c>
      <c r="T21">
        <v>16</v>
      </c>
      <c r="U21">
        <v>20</v>
      </c>
      <c r="V21">
        <v>21</v>
      </c>
      <c r="W21">
        <v>26</v>
      </c>
      <c r="X21">
        <v>30</v>
      </c>
      <c r="Y21">
        <v>40</v>
      </c>
      <c r="Z21">
        <v>46</v>
      </c>
      <c r="AA21">
        <v>52</v>
      </c>
      <c r="AB21">
        <v>56</v>
      </c>
      <c r="AC21">
        <v>72</v>
      </c>
      <c r="AD21">
        <v>76</v>
      </c>
      <c r="AE21">
        <v>104</v>
      </c>
      <c r="AF21">
        <v>108</v>
      </c>
      <c r="AG21">
        <v>124</v>
      </c>
      <c r="AH21">
        <v>132</v>
      </c>
      <c r="AI21">
        <v>140</v>
      </c>
      <c r="AJ21">
        <v>144</v>
      </c>
      <c r="AK21">
        <v>160</v>
      </c>
      <c r="AL21">
        <v>168</v>
      </c>
      <c r="AM21">
        <v>204</v>
      </c>
      <c r="AN21">
        <v>224</v>
      </c>
      <c r="AO21">
        <v>344</v>
      </c>
      <c r="AP21">
        <v>1572.5</v>
      </c>
      <c r="AQ21" t="s">
        <v>265</v>
      </c>
    </row>
    <row r="22" spans="1:43" ht="33" x14ac:dyDescent="0.3">
      <c r="A22" s="206">
        <v>10</v>
      </c>
      <c r="B22" s="205" t="s">
        <v>263</v>
      </c>
      <c r="C22" s="210" t="s">
        <v>326</v>
      </c>
      <c r="D22" s="208">
        <v>0</v>
      </c>
      <c r="E22" s="208">
        <v>8</v>
      </c>
      <c r="F22" s="208">
        <v>0</v>
      </c>
      <c r="G22" s="88">
        <f t="shared" si="0"/>
        <v>8</v>
      </c>
      <c r="H22" s="209">
        <f>4*3</f>
        <v>12</v>
      </c>
      <c r="I22" s="104">
        <f t="shared" si="1"/>
        <v>96</v>
      </c>
      <c r="N22" s="228" t="s">
        <v>263</v>
      </c>
      <c r="O22"/>
      <c r="P22"/>
      <c r="Q22"/>
      <c r="R22"/>
      <c r="S22"/>
      <c r="T22"/>
      <c r="U22"/>
      <c r="V22"/>
      <c r="W22"/>
      <c r="X22"/>
      <c r="Y22"/>
      <c r="Z22"/>
      <c r="AA22"/>
      <c r="AB22"/>
      <c r="AC22"/>
      <c r="AD22"/>
      <c r="AE22"/>
      <c r="AF22"/>
      <c r="AG22"/>
      <c r="AH22"/>
      <c r="AI22"/>
      <c r="AJ22"/>
      <c r="AK22"/>
      <c r="AL22"/>
      <c r="AM22"/>
      <c r="AN22"/>
      <c r="AO22"/>
      <c r="AP22"/>
      <c r="AQ22"/>
    </row>
    <row r="23" spans="1:43" ht="33" x14ac:dyDescent="0.3">
      <c r="A23" s="206">
        <v>11</v>
      </c>
      <c r="B23" s="205" t="s">
        <v>262</v>
      </c>
      <c r="C23" s="210" t="s">
        <v>340</v>
      </c>
      <c r="D23" s="208">
        <v>0</v>
      </c>
      <c r="E23" s="208">
        <v>8</v>
      </c>
      <c r="F23" s="208">
        <v>0</v>
      </c>
      <c r="G23" s="88">
        <f t="shared" si="0"/>
        <v>8</v>
      </c>
      <c r="H23" s="209">
        <v>12</v>
      </c>
      <c r="I23" s="104">
        <f t="shared" si="1"/>
        <v>96</v>
      </c>
      <c r="N23" s="228" t="s">
        <v>262</v>
      </c>
      <c r="O23"/>
      <c r="P23"/>
      <c r="Q23"/>
      <c r="R23"/>
      <c r="S23"/>
      <c r="T23"/>
      <c r="U23"/>
      <c r="V23"/>
      <c r="W23"/>
      <c r="X23"/>
      <c r="Y23"/>
      <c r="Z23"/>
      <c r="AA23"/>
      <c r="AB23"/>
      <c r="AC23"/>
      <c r="AD23"/>
      <c r="AE23"/>
      <c r="AF23"/>
      <c r="AG23"/>
      <c r="AH23"/>
      <c r="AI23"/>
      <c r="AJ23"/>
      <c r="AK23"/>
      <c r="AL23"/>
      <c r="AM23"/>
      <c r="AN23"/>
      <c r="AO23"/>
      <c r="AP23"/>
      <c r="AQ23"/>
    </row>
    <row r="24" spans="1:43" ht="49.5" x14ac:dyDescent="0.3">
      <c r="A24" s="206">
        <v>12</v>
      </c>
      <c r="B24" s="205" t="s">
        <v>263</v>
      </c>
      <c r="C24" s="210" t="s">
        <v>327</v>
      </c>
      <c r="D24" s="208">
        <v>0</v>
      </c>
      <c r="E24" s="208">
        <v>8</v>
      </c>
      <c r="F24" s="208">
        <v>0</v>
      </c>
      <c r="G24" s="88">
        <f t="shared" si="0"/>
        <v>8</v>
      </c>
      <c r="H24" s="209">
        <f>1*4</f>
        <v>4</v>
      </c>
      <c r="I24" s="104">
        <f t="shared" si="1"/>
        <v>32</v>
      </c>
      <c r="N24" s="228" t="s">
        <v>120</v>
      </c>
      <c r="O24"/>
      <c r="P24"/>
      <c r="Q24"/>
      <c r="R24"/>
      <c r="S24"/>
      <c r="T24"/>
      <c r="U24"/>
      <c r="V24"/>
      <c r="W24"/>
      <c r="X24"/>
      <c r="Y24"/>
      <c r="Z24"/>
      <c r="AA24"/>
      <c r="AB24"/>
      <c r="AC24"/>
      <c r="AD24"/>
      <c r="AE24"/>
      <c r="AF24"/>
      <c r="AG24"/>
      <c r="AH24"/>
      <c r="AI24"/>
      <c r="AJ24"/>
      <c r="AK24"/>
      <c r="AL24"/>
      <c r="AM24"/>
      <c r="AN24"/>
      <c r="AO24"/>
      <c r="AP24"/>
      <c r="AQ24"/>
    </row>
    <row r="25" spans="1:43" ht="66" x14ac:dyDescent="0.3">
      <c r="A25" s="206">
        <v>13</v>
      </c>
      <c r="B25" s="205" t="s">
        <v>263</v>
      </c>
      <c r="C25" s="247" t="s">
        <v>370</v>
      </c>
      <c r="D25" s="208">
        <v>0</v>
      </c>
      <c r="E25" s="208">
        <v>8</v>
      </c>
      <c r="F25" s="208">
        <v>0.5</v>
      </c>
      <c r="G25" s="88">
        <f t="shared" si="0"/>
        <v>8.5</v>
      </c>
      <c r="H25" s="209">
        <v>12</v>
      </c>
      <c r="I25" s="104">
        <f t="shared" si="1"/>
        <v>102</v>
      </c>
      <c r="N25" s="228" t="s">
        <v>116</v>
      </c>
      <c r="O25"/>
      <c r="P25"/>
      <c r="Q25"/>
      <c r="R25"/>
      <c r="S25"/>
      <c r="T25"/>
      <c r="U25"/>
      <c r="V25"/>
      <c r="W25"/>
      <c r="X25"/>
      <c r="Y25"/>
      <c r="Z25"/>
      <c r="AA25"/>
      <c r="AB25"/>
      <c r="AC25"/>
      <c r="AD25"/>
      <c r="AE25"/>
      <c r="AF25"/>
      <c r="AG25"/>
      <c r="AH25"/>
      <c r="AI25"/>
      <c r="AJ25"/>
      <c r="AK25"/>
      <c r="AL25"/>
      <c r="AM25"/>
      <c r="AN25"/>
      <c r="AO25"/>
      <c r="AP25"/>
      <c r="AQ25"/>
    </row>
    <row r="26" spans="1:43" ht="66" x14ac:dyDescent="0.3">
      <c r="A26" s="206">
        <v>14</v>
      </c>
      <c r="B26" s="205" t="s">
        <v>116</v>
      </c>
      <c r="C26" s="210" t="s">
        <v>371</v>
      </c>
      <c r="D26" s="208">
        <v>0</v>
      </c>
      <c r="E26" s="208">
        <v>16</v>
      </c>
      <c r="F26" s="208">
        <v>0</v>
      </c>
      <c r="G26" s="88">
        <f t="shared" si="0"/>
        <v>16</v>
      </c>
      <c r="H26" s="209">
        <v>12</v>
      </c>
      <c r="I26" s="155">
        <f t="shared" ref="I26:I47" si="2">+G26*H26</f>
        <v>192</v>
      </c>
      <c r="N26" s="228" t="s">
        <v>119</v>
      </c>
      <c r="O26"/>
      <c r="P26"/>
      <c r="Q26"/>
      <c r="R26"/>
      <c r="S26"/>
      <c r="T26"/>
      <c r="U26"/>
      <c r="V26"/>
      <c r="W26"/>
      <c r="X26"/>
      <c r="Y26"/>
      <c r="Z26"/>
      <c r="AA26"/>
      <c r="AB26"/>
      <c r="AC26"/>
      <c r="AD26"/>
      <c r="AE26"/>
      <c r="AF26"/>
      <c r="AG26"/>
      <c r="AH26"/>
      <c r="AI26"/>
      <c r="AJ26"/>
      <c r="AK26"/>
      <c r="AL26"/>
      <c r="AM26"/>
      <c r="AN26"/>
      <c r="AO26"/>
      <c r="AP26"/>
      <c r="AQ26"/>
    </row>
    <row r="27" spans="1:43" ht="49.5" x14ac:dyDescent="0.3">
      <c r="A27" s="206">
        <v>15</v>
      </c>
      <c r="B27" s="205" t="s">
        <v>116</v>
      </c>
      <c r="C27" s="210" t="s">
        <v>328</v>
      </c>
      <c r="D27" s="208">
        <v>0</v>
      </c>
      <c r="E27" s="208">
        <v>4</v>
      </c>
      <c r="F27" s="208">
        <v>0</v>
      </c>
      <c r="G27" s="88">
        <f t="shared" si="0"/>
        <v>4</v>
      </c>
      <c r="H27" s="209">
        <v>12</v>
      </c>
      <c r="I27" s="155">
        <f t="shared" si="2"/>
        <v>48</v>
      </c>
      <c r="N27" s="228" t="s">
        <v>377</v>
      </c>
      <c r="O27"/>
      <c r="P27"/>
      <c r="Q27"/>
      <c r="R27"/>
      <c r="S27"/>
      <c r="T27"/>
      <c r="U27"/>
      <c r="V27"/>
      <c r="W27"/>
      <c r="X27"/>
      <c r="Y27"/>
      <c r="Z27"/>
      <c r="AA27"/>
      <c r="AB27"/>
      <c r="AC27"/>
      <c r="AD27"/>
      <c r="AE27"/>
      <c r="AF27"/>
      <c r="AG27"/>
      <c r="AH27"/>
      <c r="AI27"/>
      <c r="AJ27"/>
      <c r="AK27"/>
      <c r="AL27"/>
      <c r="AM27"/>
      <c r="AN27"/>
      <c r="AO27"/>
      <c r="AP27"/>
      <c r="AQ27"/>
    </row>
    <row r="28" spans="1:43" ht="49.5" x14ac:dyDescent="0.3">
      <c r="A28" s="206">
        <v>16</v>
      </c>
      <c r="B28" s="205" t="s">
        <v>116</v>
      </c>
      <c r="C28" s="210" t="s">
        <v>373</v>
      </c>
      <c r="D28" s="208">
        <v>0</v>
      </c>
      <c r="E28" s="208">
        <v>16</v>
      </c>
      <c r="F28" s="208">
        <v>0</v>
      </c>
      <c r="G28" s="88">
        <f t="shared" si="0"/>
        <v>16</v>
      </c>
      <c r="H28" s="209">
        <v>12</v>
      </c>
      <c r="I28" s="155">
        <f t="shared" si="2"/>
        <v>192</v>
      </c>
      <c r="N28" s="228" t="s">
        <v>265</v>
      </c>
      <c r="O28"/>
      <c r="P28"/>
      <c r="Q28"/>
      <c r="R28"/>
      <c r="S28"/>
      <c r="T28"/>
      <c r="U28"/>
      <c r="V28"/>
      <c r="W28"/>
      <c r="X28"/>
      <c r="Y28"/>
      <c r="Z28"/>
      <c r="AA28"/>
      <c r="AB28"/>
      <c r="AC28"/>
      <c r="AD28"/>
      <c r="AE28"/>
      <c r="AF28"/>
      <c r="AG28"/>
      <c r="AH28"/>
      <c r="AI28"/>
      <c r="AJ28"/>
      <c r="AK28"/>
      <c r="AL28"/>
      <c r="AM28"/>
      <c r="AN28"/>
      <c r="AO28"/>
      <c r="AP28"/>
      <c r="AQ28"/>
    </row>
    <row r="29" spans="1:43" ht="33" x14ac:dyDescent="0.3">
      <c r="A29" s="206">
        <v>17</v>
      </c>
      <c r="B29" s="205" t="s">
        <v>116</v>
      </c>
      <c r="C29" s="210" t="s">
        <v>457</v>
      </c>
      <c r="D29" s="208">
        <v>4</v>
      </c>
      <c r="E29" s="208">
        <v>120</v>
      </c>
      <c r="F29" s="208">
        <v>4</v>
      </c>
      <c r="G29" s="88">
        <f t="shared" si="0"/>
        <v>128</v>
      </c>
      <c r="H29" s="209">
        <v>1</v>
      </c>
      <c r="I29" s="155">
        <f t="shared" si="2"/>
        <v>128</v>
      </c>
      <c r="N29"/>
      <c r="O29"/>
      <c r="P29"/>
    </row>
    <row r="30" spans="1:43" ht="66" x14ac:dyDescent="0.3">
      <c r="A30" s="206">
        <v>18</v>
      </c>
      <c r="B30" s="205" t="s">
        <v>116</v>
      </c>
      <c r="C30" s="210" t="s">
        <v>374</v>
      </c>
      <c r="D30" s="208">
        <v>4</v>
      </c>
      <c r="E30" s="208">
        <v>16</v>
      </c>
      <c r="F30" s="208"/>
      <c r="G30" s="88">
        <f t="shared" si="0"/>
        <v>20</v>
      </c>
      <c r="H30" s="209">
        <v>1</v>
      </c>
      <c r="I30" s="155">
        <f t="shared" si="2"/>
        <v>20</v>
      </c>
      <c r="N30"/>
      <c r="O30"/>
      <c r="P30"/>
    </row>
    <row r="31" spans="1:43" ht="33" x14ac:dyDescent="0.3">
      <c r="A31" s="206">
        <v>19</v>
      </c>
      <c r="B31" s="205" t="s">
        <v>116</v>
      </c>
      <c r="C31" s="210" t="s">
        <v>329</v>
      </c>
      <c r="D31" s="207">
        <v>4</v>
      </c>
      <c r="E31" s="207">
        <f>28*4</f>
        <v>112</v>
      </c>
      <c r="F31" s="88">
        <v>96</v>
      </c>
      <c r="G31" s="88">
        <f t="shared" si="0"/>
        <v>212</v>
      </c>
      <c r="H31" s="209">
        <v>3</v>
      </c>
      <c r="I31" s="155">
        <f t="shared" si="2"/>
        <v>636</v>
      </c>
      <c r="N31"/>
      <c r="O31"/>
      <c r="P31"/>
    </row>
    <row r="32" spans="1:43" ht="33" x14ac:dyDescent="0.3">
      <c r="A32" s="206">
        <v>20</v>
      </c>
      <c r="B32" s="205" t="s">
        <v>119</v>
      </c>
      <c r="C32" s="210" t="s">
        <v>330</v>
      </c>
      <c r="D32" s="207">
        <v>8</v>
      </c>
      <c r="E32" s="207">
        <v>160</v>
      </c>
      <c r="F32" s="88">
        <v>96</v>
      </c>
      <c r="G32" s="88">
        <f t="shared" si="0"/>
        <v>264</v>
      </c>
      <c r="H32" s="209">
        <v>4</v>
      </c>
      <c r="I32" s="155">
        <f t="shared" si="2"/>
        <v>1056</v>
      </c>
      <c r="N32"/>
      <c r="O32"/>
      <c r="P32"/>
    </row>
    <row r="33" spans="1:16" ht="49.5" x14ac:dyDescent="0.3">
      <c r="A33" s="206">
        <v>21</v>
      </c>
      <c r="B33" s="205" t="s">
        <v>119</v>
      </c>
      <c r="C33" s="210" t="s">
        <v>375</v>
      </c>
      <c r="D33" s="207">
        <v>8</v>
      </c>
      <c r="E33" s="207">
        <v>10</v>
      </c>
      <c r="F33" s="207">
        <v>8</v>
      </c>
      <c r="G33" s="88">
        <f t="shared" si="0"/>
        <v>26</v>
      </c>
      <c r="H33" s="209">
        <v>1</v>
      </c>
      <c r="I33" s="155">
        <f t="shared" si="2"/>
        <v>26</v>
      </c>
      <c r="N33"/>
      <c r="O33"/>
      <c r="P33"/>
    </row>
    <row r="34" spans="1:16" x14ac:dyDescent="0.3">
      <c r="A34" s="206">
        <v>22</v>
      </c>
      <c r="B34" s="205" t="s">
        <v>119</v>
      </c>
      <c r="C34" s="210" t="s">
        <v>500</v>
      </c>
      <c r="D34" s="207">
        <v>8</v>
      </c>
      <c r="E34" s="207">
        <v>128</v>
      </c>
      <c r="F34" s="207">
        <v>24</v>
      </c>
      <c r="G34" s="88">
        <f t="shared" si="0"/>
        <v>160</v>
      </c>
      <c r="H34" s="209">
        <v>1</v>
      </c>
      <c r="I34" s="155">
        <f t="shared" si="2"/>
        <v>160</v>
      </c>
      <c r="N34"/>
      <c r="O34"/>
      <c r="P34"/>
    </row>
    <row r="35" spans="1:16" x14ac:dyDescent="0.3">
      <c r="A35" s="206">
        <v>23</v>
      </c>
      <c r="B35" s="205" t="s">
        <v>262</v>
      </c>
      <c r="C35" s="210" t="s">
        <v>348</v>
      </c>
      <c r="D35" s="208">
        <v>0</v>
      </c>
      <c r="E35" s="208">
        <v>16</v>
      </c>
      <c r="F35" s="208">
        <v>0</v>
      </c>
      <c r="G35" s="88">
        <f t="shared" si="0"/>
        <v>16</v>
      </c>
      <c r="H35" s="209">
        <v>12</v>
      </c>
      <c r="I35" s="155">
        <f t="shared" si="2"/>
        <v>192</v>
      </c>
      <c r="N35"/>
      <c r="O35"/>
      <c r="P35"/>
    </row>
    <row r="36" spans="1:16" ht="33" x14ac:dyDescent="0.3">
      <c r="A36" s="206">
        <v>24</v>
      </c>
      <c r="B36" s="205" t="s">
        <v>116</v>
      </c>
      <c r="C36" s="210" t="s">
        <v>349</v>
      </c>
      <c r="D36" s="207">
        <v>2</v>
      </c>
      <c r="E36" s="207">
        <v>36</v>
      </c>
      <c r="F36" s="207">
        <v>8</v>
      </c>
      <c r="G36" s="88">
        <f t="shared" si="0"/>
        <v>46</v>
      </c>
      <c r="H36" s="209">
        <v>2</v>
      </c>
      <c r="I36" s="155">
        <f t="shared" si="2"/>
        <v>92</v>
      </c>
      <c r="N36"/>
    </row>
    <row r="37" spans="1:16" ht="28.5" x14ac:dyDescent="0.3">
      <c r="A37" s="206">
        <v>25</v>
      </c>
      <c r="B37" s="205" t="s">
        <v>120</v>
      </c>
      <c r="C37" s="316" t="s">
        <v>485</v>
      </c>
      <c r="D37" s="88">
        <v>24</v>
      </c>
      <c r="E37" s="88">
        <f t="shared" ref="E37:E42" si="3">40*6</f>
        <v>240</v>
      </c>
      <c r="F37" s="88">
        <v>80</v>
      </c>
      <c r="G37" s="88">
        <f t="shared" si="0"/>
        <v>344</v>
      </c>
      <c r="H37" s="89">
        <v>1</v>
      </c>
      <c r="I37" s="155">
        <f t="shared" si="2"/>
        <v>344</v>
      </c>
      <c r="N37"/>
    </row>
    <row r="38" spans="1:16" ht="28.5" x14ac:dyDescent="0.3">
      <c r="A38" s="206">
        <v>26</v>
      </c>
      <c r="B38" s="205" t="s">
        <v>120</v>
      </c>
      <c r="C38" s="316" t="s">
        <v>486</v>
      </c>
      <c r="D38" s="88">
        <v>24</v>
      </c>
      <c r="E38" s="88">
        <f t="shared" si="3"/>
        <v>240</v>
      </c>
      <c r="F38" s="88">
        <v>80</v>
      </c>
      <c r="G38" s="88">
        <f t="shared" si="0"/>
        <v>344</v>
      </c>
      <c r="H38" s="89">
        <v>1</v>
      </c>
      <c r="I38" s="155">
        <f t="shared" si="2"/>
        <v>344</v>
      </c>
      <c r="N38"/>
    </row>
    <row r="39" spans="1:16" ht="42.75" x14ac:dyDescent="0.3">
      <c r="A39" s="206">
        <v>27</v>
      </c>
      <c r="B39" s="205" t="s">
        <v>120</v>
      </c>
      <c r="C39" s="316" t="s">
        <v>487</v>
      </c>
      <c r="D39" s="88">
        <v>24</v>
      </c>
      <c r="E39" s="88">
        <f t="shared" si="3"/>
        <v>240</v>
      </c>
      <c r="F39" s="88">
        <v>80</v>
      </c>
      <c r="G39" s="88">
        <f t="shared" si="0"/>
        <v>344</v>
      </c>
      <c r="H39" s="89">
        <v>1</v>
      </c>
      <c r="I39" s="155">
        <f t="shared" si="2"/>
        <v>344</v>
      </c>
      <c r="N39"/>
    </row>
    <row r="40" spans="1:16" ht="57" x14ac:dyDescent="0.3">
      <c r="A40" s="206">
        <v>28</v>
      </c>
      <c r="B40" s="205" t="s">
        <v>120</v>
      </c>
      <c r="C40" s="316" t="s">
        <v>488</v>
      </c>
      <c r="D40" s="88">
        <v>24</v>
      </c>
      <c r="E40" s="88">
        <f t="shared" si="3"/>
        <v>240</v>
      </c>
      <c r="F40" s="88">
        <v>80</v>
      </c>
      <c r="G40" s="88">
        <f t="shared" si="0"/>
        <v>344</v>
      </c>
      <c r="H40" s="89">
        <v>1</v>
      </c>
      <c r="I40" s="155">
        <f t="shared" si="2"/>
        <v>344</v>
      </c>
      <c r="N40"/>
    </row>
    <row r="41" spans="1:16" ht="99" x14ac:dyDescent="0.3">
      <c r="A41" s="206">
        <v>29</v>
      </c>
      <c r="B41" s="205" t="s">
        <v>120</v>
      </c>
      <c r="C41" s="317" t="s">
        <v>491</v>
      </c>
      <c r="D41" s="88">
        <v>24</v>
      </c>
      <c r="E41" s="88">
        <f t="shared" si="3"/>
        <v>240</v>
      </c>
      <c r="F41" s="88">
        <v>80</v>
      </c>
      <c r="G41" s="88">
        <f>SUM(D41:F41)</f>
        <v>344</v>
      </c>
      <c r="H41" s="89">
        <v>1</v>
      </c>
      <c r="I41" s="155">
        <f>+G41*H41</f>
        <v>344</v>
      </c>
      <c r="N41"/>
    </row>
    <row r="42" spans="1:16" ht="57" x14ac:dyDescent="0.3">
      <c r="A42" s="206">
        <v>30</v>
      </c>
      <c r="B42" s="205" t="s">
        <v>120</v>
      </c>
      <c r="C42" s="316" t="s">
        <v>467</v>
      </c>
      <c r="D42" s="88">
        <v>24</v>
      </c>
      <c r="E42" s="88">
        <f t="shared" si="3"/>
        <v>240</v>
      </c>
      <c r="F42" s="88">
        <v>80</v>
      </c>
      <c r="G42" s="88">
        <f>SUM(D42:F42)</f>
        <v>344</v>
      </c>
      <c r="H42" s="89">
        <v>1</v>
      </c>
      <c r="I42" s="155">
        <f>+G42*H42</f>
        <v>344</v>
      </c>
      <c r="N42"/>
    </row>
    <row r="43" spans="1:16" ht="34.5" customHeight="1" x14ac:dyDescent="0.3">
      <c r="A43" s="206">
        <v>31</v>
      </c>
      <c r="B43" s="205" t="s">
        <v>119</v>
      </c>
      <c r="C43" s="210" t="s">
        <v>376</v>
      </c>
      <c r="D43" s="207">
        <v>24</v>
      </c>
      <c r="E43" s="207">
        <v>120</v>
      </c>
      <c r="F43" s="207">
        <v>80</v>
      </c>
      <c r="G43" s="88">
        <f t="shared" si="0"/>
        <v>224</v>
      </c>
      <c r="H43" s="209">
        <f>+'PAA 2025'!C47</f>
        <v>2</v>
      </c>
      <c r="I43" s="155">
        <f t="shared" si="2"/>
        <v>448</v>
      </c>
      <c r="N43"/>
    </row>
    <row r="44" spans="1:16" ht="49.5" x14ac:dyDescent="0.3">
      <c r="A44" s="206">
        <v>32</v>
      </c>
      <c r="B44" s="205" t="s">
        <v>116</v>
      </c>
      <c r="C44" s="210" t="s">
        <v>332</v>
      </c>
      <c r="D44" s="208">
        <v>3</v>
      </c>
      <c r="E44" s="208">
        <v>48</v>
      </c>
      <c r="F44" s="208">
        <v>1</v>
      </c>
      <c r="G44" s="88">
        <f t="shared" si="0"/>
        <v>52</v>
      </c>
      <c r="H44" s="209">
        <v>1</v>
      </c>
      <c r="I44" s="155">
        <f t="shared" si="2"/>
        <v>52</v>
      </c>
      <c r="N44"/>
    </row>
    <row r="45" spans="1:16" ht="33" x14ac:dyDescent="0.3">
      <c r="A45" s="206">
        <v>33</v>
      </c>
      <c r="B45" s="205" t="s">
        <v>116</v>
      </c>
      <c r="C45" s="210" t="s">
        <v>350</v>
      </c>
      <c r="D45" s="208">
        <v>8</v>
      </c>
      <c r="E45" s="208">
        <v>40</v>
      </c>
      <c r="F45" s="208">
        <v>8</v>
      </c>
      <c r="G45" s="88">
        <f t="shared" si="0"/>
        <v>56</v>
      </c>
      <c r="H45" s="209">
        <v>10</v>
      </c>
      <c r="I45" s="155">
        <f>+G45*H45</f>
        <v>560</v>
      </c>
      <c r="N45"/>
    </row>
    <row r="46" spans="1:16" x14ac:dyDescent="0.3">
      <c r="A46" s="206">
        <v>34</v>
      </c>
      <c r="B46" s="87" t="s">
        <v>116</v>
      </c>
      <c r="C46" s="210" t="s">
        <v>333</v>
      </c>
      <c r="D46" s="207">
        <v>4</v>
      </c>
      <c r="E46" s="207">
        <v>40</v>
      </c>
      <c r="F46" s="207">
        <v>24</v>
      </c>
      <c r="G46" s="88">
        <f t="shared" si="0"/>
        <v>68</v>
      </c>
      <c r="H46" s="209">
        <v>2</v>
      </c>
      <c r="I46" s="155">
        <f t="shared" si="2"/>
        <v>136</v>
      </c>
      <c r="N46"/>
    </row>
    <row r="47" spans="1:16" ht="33" x14ac:dyDescent="0.3">
      <c r="A47" s="206">
        <v>35</v>
      </c>
      <c r="B47" s="205" t="s">
        <v>262</v>
      </c>
      <c r="C47" s="210" t="s">
        <v>334</v>
      </c>
      <c r="D47" s="208">
        <v>1</v>
      </c>
      <c r="E47" s="208">
        <v>3</v>
      </c>
      <c r="F47" s="208">
        <v>1</v>
      </c>
      <c r="G47" s="88">
        <f t="shared" si="0"/>
        <v>5</v>
      </c>
      <c r="H47" s="209">
        <v>52</v>
      </c>
      <c r="I47" s="155">
        <f t="shared" si="2"/>
        <v>260</v>
      </c>
      <c r="N47"/>
    </row>
    <row r="48" spans="1:16" ht="33" x14ac:dyDescent="0.3">
      <c r="A48" s="206">
        <v>36</v>
      </c>
      <c r="B48" s="87" t="s">
        <v>119</v>
      </c>
      <c r="C48" s="211" t="s">
        <v>335</v>
      </c>
      <c r="D48" s="208">
        <v>4</v>
      </c>
      <c r="E48" s="208">
        <v>16</v>
      </c>
      <c r="F48" s="208">
        <v>1</v>
      </c>
      <c r="G48" s="88">
        <f t="shared" si="0"/>
        <v>21</v>
      </c>
      <c r="H48" s="209">
        <v>4</v>
      </c>
      <c r="I48" s="155">
        <f>+G48*H48</f>
        <v>84</v>
      </c>
      <c r="N48"/>
    </row>
    <row r="49" spans="1:14" ht="49.5" x14ac:dyDescent="0.3">
      <c r="A49" s="206">
        <v>37</v>
      </c>
      <c r="B49" s="87" t="s">
        <v>116</v>
      </c>
      <c r="C49" s="211" t="s">
        <v>336</v>
      </c>
      <c r="D49" s="208">
        <v>8</v>
      </c>
      <c r="E49" s="208">
        <v>24</v>
      </c>
      <c r="F49" s="208">
        <v>8</v>
      </c>
      <c r="G49" s="88">
        <f t="shared" si="0"/>
        <v>40</v>
      </c>
      <c r="H49" s="209">
        <v>4</v>
      </c>
      <c r="I49" s="155">
        <f>+G49*H49</f>
        <v>160</v>
      </c>
      <c r="N49"/>
    </row>
    <row r="50" spans="1:14" ht="49.5" x14ac:dyDescent="0.3">
      <c r="A50" s="206">
        <v>38</v>
      </c>
      <c r="B50" s="87" t="s">
        <v>116</v>
      </c>
      <c r="C50" s="211" t="s">
        <v>501</v>
      </c>
      <c r="D50" s="208">
        <v>48</v>
      </c>
      <c r="E50" s="208">
        <v>0</v>
      </c>
      <c r="F50" s="208">
        <v>36</v>
      </c>
      <c r="G50" s="88">
        <f t="shared" si="0"/>
        <v>84</v>
      </c>
      <c r="H50" s="209">
        <v>1</v>
      </c>
      <c r="I50" s="155">
        <f>+G50*H50</f>
        <v>84</v>
      </c>
      <c r="N50"/>
    </row>
    <row r="51" spans="1:14" ht="49.5" x14ac:dyDescent="0.3">
      <c r="A51" s="206">
        <v>39</v>
      </c>
      <c r="B51" s="205" t="s">
        <v>119</v>
      </c>
      <c r="C51" s="318" t="s">
        <v>458</v>
      </c>
      <c r="D51" s="209">
        <v>8</v>
      </c>
      <c r="E51" s="209">
        <v>60</v>
      </c>
      <c r="F51" s="209">
        <v>24</v>
      </c>
      <c r="G51" s="88">
        <f t="shared" si="0"/>
        <v>92</v>
      </c>
      <c r="H51" s="209">
        <v>1</v>
      </c>
      <c r="I51" s="155">
        <f>+G51*H51</f>
        <v>92</v>
      </c>
      <c r="N51"/>
    </row>
    <row r="52" spans="1:14" ht="43.5" customHeight="1" x14ac:dyDescent="0.3">
      <c r="A52" s="206">
        <v>40</v>
      </c>
      <c r="B52" s="205" t="s">
        <v>119</v>
      </c>
      <c r="C52" s="210" t="s">
        <v>341</v>
      </c>
      <c r="D52" s="208">
        <v>2</v>
      </c>
      <c r="E52" s="208">
        <v>24</v>
      </c>
      <c r="F52" s="208">
        <v>0</v>
      </c>
      <c r="G52" s="88">
        <f t="shared" si="0"/>
        <v>26</v>
      </c>
      <c r="H52" s="209">
        <v>4</v>
      </c>
      <c r="I52" s="155">
        <f>+G52*H52</f>
        <v>104</v>
      </c>
      <c r="N52"/>
    </row>
    <row r="53" spans="1:14" ht="27.75" customHeight="1" thickBot="1" x14ac:dyDescent="0.35">
      <c r="A53" s="105"/>
      <c r="B53" s="106"/>
      <c r="C53" s="106"/>
      <c r="D53" s="107"/>
      <c r="E53" s="107"/>
      <c r="F53" s="108" t="s">
        <v>229</v>
      </c>
      <c r="G53" s="108">
        <f>SUBTOTAL(109,G13:G25)</f>
        <v>932.5</v>
      </c>
      <c r="H53" s="108">
        <f>SUBTOTAL(109,H13:H52)</f>
        <v>201</v>
      </c>
      <c r="I53" s="109">
        <f>SUBTOTAL(109,I13:I52)</f>
        <v>8404</v>
      </c>
    </row>
    <row r="54" spans="1:14" ht="27.75" customHeight="1" x14ac:dyDescent="0.3">
      <c r="D54" s="226"/>
      <c r="E54" s="226"/>
      <c r="F54" s="226"/>
      <c r="G54" s="226"/>
      <c r="H54" s="226"/>
      <c r="I54" s="226"/>
    </row>
    <row r="55" spans="1:14" ht="27.75" customHeight="1" x14ac:dyDescent="0.3"/>
    <row r="56" spans="1:14" ht="27.75" customHeight="1" x14ac:dyDescent="0.3"/>
    <row r="57" spans="1:14" ht="27.75" customHeight="1" x14ac:dyDescent="0.3">
      <c r="A57" s="157" t="s">
        <v>260</v>
      </c>
    </row>
    <row r="58" spans="1:14" ht="27.75" customHeight="1" x14ac:dyDescent="0.3">
      <c r="A58" s="157"/>
    </row>
    <row r="59" spans="1:14" ht="27.75" customHeight="1" x14ac:dyDescent="0.3">
      <c r="A59"/>
      <c r="B59"/>
      <c r="C59"/>
      <c r="D59"/>
      <c r="E59"/>
      <c r="F59"/>
      <c r="G59"/>
      <c r="H59"/>
      <c r="I59"/>
    </row>
    <row r="60" spans="1:14" ht="27.75" customHeight="1" x14ac:dyDescent="0.3">
      <c r="A60" s="227" t="s">
        <v>264</v>
      </c>
      <c r="B60" t="s">
        <v>342</v>
      </c>
      <c r="C60" t="s">
        <v>351</v>
      </c>
      <c r="D60"/>
      <c r="E60"/>
      <c r="F60"/>
      <c r="G60"/>
      <c r="H60"/>
      <c r="I60"/>
    </row>
    <row r="61" spans="1:14" ht="18" customHeight="1" x14ac:dyDescent="0.3">
      <c r="A61" s="228" t="s">
        <v>263</v>
      </c>
      <c r="B61">
        <v>230</v>
      </c>
      <c r="C61">
        <v>28</v>
      </c>
      <c r="D61"/>
      <c r="E61"/>
      <c r="F61"/>
      <c r="G61"/>
      <c r="H61"/>
      <c r="I61"/>
    </row>
    <row r="62" spans="1:14" ht="18" customHeight="1" x14ac:dyDescent="0.3">
      <c r="A62" s="228" t="s">
        <v>262</v>
      </c>
      <c r="B62">
        <v>620</v>
      </c>
      <c r="C62">
        <v>78</v>
      </c>
      <c r="D62"/>
      <c r="E62"/>
      <c r="F62"/>
      <c r="G62"/>
      <c r="H62"/>
      <c r="I62"/>
    </row>
    <row r="63" spans="1:14" ht="18" customHeight="1" x14ac:dyDescent="0.3">
      <c r="A63" s="228" t="s">
        <v>120</v>
      </c>
      <c r="B63">
        <v>2064</v>
      </c>
      <c r="C63">
        <v>6</v>
      </c>
      <c r="D63"/>
      <c r="E63"/>
      <c r="F63"/>
      <c r="G63"/>
      <c r="H63"/>
      <c r="I63"/>
    </row>
    <row r="64" spans="1:14" ht="18" customHeight="1" x14ac:dyDescent="0.3">
      <c r="A64" s="228" t="s">
        <v>116</v>
      </c>
      <c r="B64">
        <v>3376</v>
      </c>
      <c r="C64">
        <v>71</v>
      </c>
      <c r="D64"/>
      <c r="E64"/>
      <c r="F64"/>
      <c r="G64"/>
      <c r="H64"/>
      <c r="I64"/>
    </row>
    <row r="65" spans="1:11" ht="18" customHeight="1" x14ac:dyDescent="0.3">
      <c r="A65" s="228" t="s">
        <v>119</v>
      </c>
      <c r="B65">
        <v>2114</v>
      </c>
      <c r="C65">
        <v>18</v>
      </c>
      <c r="D65"/>
      <c r="E65"/>
      <c r="F65"/>
      <c r="G65"/>
      <c r="H65"/>
      <c r="I65"/>
    </row>
    <row r="66" spans="1:11" x14ac:dyDescent="0.3">
      <c r="A66" s="228" t="s">
        <v>265</v>
      </c>
      <c r="B66">
        <v>8404</v>
      </c>
      <c r="C66">
        <v>201</v>
      </c>
    </row>
    <row r="67" spans="1:11" ht="18" customHeight="1" x14ac:dyDescent="0.3">
      <c r="A67"/>
      <c r="B67"/>
      <c r="C67"/>
      <c r="K67" s="97"/>
    </row>
    <row r="68" spans="1:11" x14ac:dyDescent="0.3">
      <c r="A68"/>
      <c r="B68"/>
      <c r="C68"/>
      <c r="K68" s="97"/>
    </row>
    <row r="69" spans="1:11" x14ac:dyDescent="0.3">
      <c r="A69"/>
      <c r="B69"/>
      <c r="C69"/>
      <c r="K69" s="97"/>
    </row>
    <row r="70" spans="1:11" x14ac:dyDescent="0.3">
      <c r="A70"/>
      <c r="B70"/>
      <c r="C70"/>
      <c r="K70" s="97"/>
    </row>
    <row r="71" spans="1:11" x14ac:dyDescent="0.3">
      <c r="A71"/>
      <c r="B71"/>
      <c r="C71"/>
      <c r="J71"/>
      <c r="K71"/>
    </row>
    <row r="72" spans="1:11" x14ac:dyDescent="0.3">
      <c r="A72"/>
      <c r="B72"/>
      <c r="C72"/>
      <c r="J72"/>
      <c r="K72"/>
    </row>
    <row r="73" spans="1:11" x14ac:dyDescent="0.3">
      <c r="A73"/>
      <c r="B73"/>
      <c r="C73"/>
      <c r="J73"/>
      <c r="K73"/>
    </row>
    <row r="74" spans="1:11" x14ac:dyDescent="0.3">
      <c r="A74"/>
      <c r="B74"/>
      <c r="C74"/>
      <c r="J74"/>
      <c r="K74"/>
    </row>
    <row r="75" spans="1:11" x14ac:dyDescent="0.3">
      <c r="A75"/>
      <c r="B75"/>
      <c r="C75"/>
      <c r="J75"/>
      <c r="K75"/>
    </row>
    <row r="76" spans="1:11" x14ac:dyDescent="0.3">
      <c r="A76"/>
      <c r="B76"/>
      <c r="C76"/>
      <c r="J76"/>
      <c r="K76"/>
    </row>
    <row r="77" spans="1:11" x14ac:dyDescent="0.3">
      <c r="A77"/>
      <c r="B77"/>
      <c r="C77"/>
      <c r="J77"/>
      <c r="K77"/>
    </row>
    <row r="78" spans="1:11" x14ac:dyDescent="0.3">
      <c r="A78"/>
      <c r="B78"/>
    </row>
    <row r="79" spans="1:11" x14ac:dyDescent="0.3">
      <c r="A79"/>
      <c r="B79"/>
    </row>
    <row r="80" spans="1:11"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sheetData>
  <mergeCells count="3">
    <mergeCell ref="D11:F11"/>
    <mergeCell ref="B1:I1"/>
    <mergeCell ref="A9:I9"/>
  </mergeCells>
  <dataValidations count="6">
    <dataValidation allowBlank="1" showInputMessage="1" showErrorMessage="1" prompt="Para el cálculo de las horas requeridas para el desarrollo del PAAI, liste todos los informes de ley que debe realizar la OCI, seguimientos y auditorias priorizadas" sqref="C12" xr:uid="{00000000-0002-0000-0900-000000000000}"/>
    <dataValidation allowBlank="1" showInputMessage="1" showErrorMessage="1" prompt="Registre para cada informe a realizar, las horas estimadas en cada fase o etapa (planeación, ejecucion y elaboracion del informe)" sqref="D12:F12" xr:uid="{00000000-0002-0000-0900-000001000000}"/>
    <dataValidation allowBlank="1" showInputMessage="1" showErrorMessage="1" prompt="Registre el numero de informes que se proyectan realizar en la vigencia según la periodicidad" sqref="H12" xr:uid="{00000000-0002-0000-0900-000002000000}"/>
    <dataValidation allowBlank="1" showInputMessage="1" showErrorMessage="1" prompt="En esta columna se determina el numero de horas requeridas para el desarrollo del PAAI" sqref="I12" xr:uid="{00000000-0002-0000-0900-000003000000}"/>
    <dataValidation allowBlank="1" showInputMessage="1" showErrorMessage="1" prompt="Identifique el tipo de trabajo de auditoría a realizar de acuerdo a la priorización realizada" sqref="B12" xr:uid="{00000000-0002-0000-0900-000004000000}"/>
    <dataValidation type="list" allowBlank="1" showInputMessage="1" showErrorMessage="1" sqref="B13:B52" xr:uid="{00000000-0002-0000-0900-000005000000}">
      <formula1>$N$13:$N$16</formula1>
    </dataValidation>
  </dataValidations>
  <hyperlinks>
    <hyperlink ref="A4" location="'1. Horas requeridas PAAI'!A9" display="1.CÁLCULO DE HORAS REQUERIDAS PARA EL PAA" xr:uid="{00000000-0004-0000-0900-000000000000}"/>
    <hyperlink ref="A5" location="'2. Días -horas hábiles x vig'!A1" display="2.CALCULO DIAS -HORAS LABORALES POR AÑO Y POR AUDITOR" xr:uid="{00000000-0004-0000-0900-000001000000}"/>
    <hyperlink ref="A6" location="'3 Horas disponibles E. Auditor'!A30" display="3. RESULTADOS SOBRE LA CAPACIDAD INSTALADA Y REQUERIDA DEL EQUIPO AUDITOR" xr:uid="{00000000-0004-0000-0900-000002000000}"/>
  </hyperlinks>
  <pageMargins left="0.7" right="0.7" top="0.75" bottom="0.75" header="0.3" footer="0.3"/>
  <pageSetup paperSize="9" orientation="portrait" r:id="rId3"/>
  <drawing r:id="rId4"/>
  <legacyDrawing r:id="rId5"/>
  <tableParts count="1">
    <tablePart r:id="rId6"/>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95"/>
  <sheetViews>
    <sheetView tabSelected="1" zoomScale="60" zoomScaleNormal="60" workbookViewId="0">
      <selection activeCell="F29" sqref="F29"/>
    </sheetView>
  </sheetViews>
  <sheetFormatPr baseColWidth="10" defaultColWidth="9.140625" defaultRowHeight="14.25" x14ac:dyDescent="0.2"/>
  <cols>
    <col min="1" max="1" width="28.5703125" style="251" customWidth="1"/>
    <col min="2" max="2" width="55" style="251" customWidth="1"/>
    <col min="3" max="3" width="18.7109375" style="266" customWidth="1"/>
    <col min="4" max="4" width="47" style="266" customWidth="1"/>
    <col min="5" max="5" width="27.5703125" style="266" customWidth="1"/>
    <col min="6" max="6" width="21" style="266" customWidth="1"/>
    <col min="7" max="7" width="18.5703125" style="276" customWidth="1"/>
    <col min="8" max="8" width="14" style="251" customWidth="1"/>
    <col min="9" max="13" width="9.28515625" style="251" customWidth="1"/>
    <col min="14" max="14" width="12.28515625" style="251" customWidth="1"/>
    <col min="15" max="15" width="17.28515625" style="251" customWidth="1"/>
    <col min="16" max="16" width="12.85546875" style="251" customWidth="1"/>
    <col min="17" max="17" width="16.7109375" style="251" customWidth="1"/>
    <col min="18" max="18" width="15.85546875" style="251" customWidth="1"/>
    <col min="19" max="16384" width="9.140625" style="251"/>
  </cols>
  <sheetData>
    <row r="1" spans="1:18" ht="15" thickBot="1" x14ac:dyDescent="0.25"/>
    <row r="2" spans="1:18" s="248" customFormat="1" ht="32.25" customHeight="1" thickBot="1" x14ac:dyDescent="0.3">
      <c r="A2" s="500"/>
      <c r="B2" s="503" t="s">
        <v>438</v>
      </c>
      <c r="C2" s="504"/>
      <c r="D2" s="504"/>
      <c r="E2" s="504"/>
      <c r="F2" s="504"/>
      <c r="G2" s="504"/>
      <c r="H2" s="504"/>
      <c r="I2" s="504"/>
      <c r="J2" s="504"/>
      <c r="K2" s="504"/>
      <c r="L2" s="504"/>
      <c r="M2" s="504"/>
      <c r="N2" s="504"/>
      <c r="O2" s="504"/>
      <c r="P2" s="505"/>
      <c r="Q2" s="509" t="s">
        <v>439</v>
      </c>
      <c r="R2" s="510"/>
    </row>
    <row r="3" spans="1:18" s="248" customFormat="1" ht="32.25" customHeight="1" thickBot="1" x14ac:dyDescent="0.3">
      <c r="A3" s="501"/>
      <c r="B3" s="506"/>
      <c r="C3" s="507"/>
      <c r="D3" s="507"/>
      <c r="E3" s="507"/>
      <c r="F3" s="507"/>
      <c r="G3" s="507"/>
      <c r="H3" s="507"/>
      <c r="I3" s="507"/>
      <c r="J3" s="507"/>
      <c r="K3" s="507"/>
      <c r="L3" s="507"/>
      <c r="M3" s="507"/>
      <c r="N3" s="507"/>
      <c r="O3" s="507"/>
      <c r="P3" s="508"/>
      <c r="Q3" s="511" t="s">
        <v>539</v>
      </c>
      <c r="R3" s="512"/>
    </row>
    <row r="4" spans="1:18" s="248" customFormat="1" ht="32.25" customHeight="1" x14ac:dyDescent="0.25">
      <c r="A4" s="501"/>
      <c r="B4" s="513" t="s">
        <v>440</v>
      </c>
      <c r="C4" s="514"/>
      <c r="D4" s="514"/>
      <c r="E4" s="514"/>
      <c r="F4" s="514"/>
      <c r="G4" s="514"/>
      <c r="H4" s="514"/>
      <c r="I4" s="514"/>
      <c r="J4" s="514"/>
      <c r="K4" s="514"/>
      <c r="L4" s="514"/>
      <c r="M4" s="514"/>
      <c r="N4" s="514"/>
      <c r="O4" s="514"/>
      <c r="P4" s="515"/>
      <c r="Q4" s="519" t="s">
        <v>511</v>
      </c>
      <c r="R4" s="520"/>
    </row>
    <row r="5" spans="1:18" s="248" customFormat="1" ht="32.25" customHeight="1" thickBot="1" x14ac:dyDescent="0.3">
      <c r="A5" s="502"/>
      <c r="B5" s="516"/>
      <c r="C5" s="517"/>
      <c r="D5" s="517"/>
      <c r="E5" s="517"/>
      <c r="F5" s="517"/>
      <c r="G5" s="517"/>
      <c r="H5" s="517"/>
      <c r="I5" s="517"/>
      <c r="J5" s="517"/>
      <c r="K5" s="517"/>
      <c r="L5" s="517"/>
      <c r="M5" s="517"/>
      <c r="N5" s="517"/>
      <c r="O5" s="517"/>
      <c r="P5" s="518"/>
      <c r="Q5" s="521"/>
      <c r="R5" s="522"/>
    </row>
    <row r="6" spans="1:18" s="248" customFormat="1" ht="32.25" customHeight="1" x14ac:dyDescent="0.25">
      <c r="A6" s="523" t="s">
        <v>443</v>
      </c>
      <c r="B6" s="524"/>
      <c r="C6" s="524"/>
      <c r="D6" s="524"/>
      <c r="E6" s="524"/>
      <c r="F6" s="524"/>
      <c r="G6" s="524"/>
      <c r="H6" s="524"/>
      <c r="I6" s="524"/>
      <c r="J6" s="524"/>
      <c r="K6" s="524"/>
      <c r="L6" s="524"/>
      <c r="M6" s="524"/>
      <c r="N6" s="524"/>
      <c r="O6" s="524"/>
      <c r="P6" s="524"/>
      <c r="Q6" s="524"/>
      <c r="R6" s="525"/>
    </row>
    <row r="7" spans="1:18" s="249" customFormat="1" ht="35.25" customHeight="1" x14ac:dyDescent="0.25">
      <c r="A7" s="526" t="s">
        <v>378</v>
      </c>
      <c r="B7" s="527"/>
      <c r="C7" s="528" t="s">
        <v>502</v>
      </c>
      <c r="D7" s="529"/>
      <c r="E7" s="529"/>
      <c r="F7" s="529"/>
      <c r="G7" s="529"/>
      <c r="H7" s="529"/>
      <c r="I7" s="529"/>
      <c r="J7" s="529"/>
      <c r="K7" s="530"/>
      <c r="L7" s="492" t="s">
        <v>379</v>
      </c>
      <c r="M7" s="492"/>
      <c r="N7" s="492"/>
      <c r="O7" s="531" t="s">
        <v>503</v>
      </c>
      <c r="P7" s="531"/>
      <c r="Q7" s="531"/>
      <c r="R7" s="531"/>
    </row>
    <row r="8" spans="1:18" s="249" customFormat="1" ht="168.75" customHeight="1" x14ac:dyDescent="0.25">
      <c r="A8" s="490" t="s">
        <v>380</v>
      </c>
      <c r="B8" s="490"/>
      <c r="C8" s="491" t="s">
        <v>506</v>
      </c>
      <c r="D8" s="491"/>
      <c r="E8" s="491"/>
      <c r="F8" s="491"/>
      <c r="G8" s="491"/>
      <c r="H8" s="491"/>
      <c r="I8" s="491"/>
      <c r="J8" s="491"/>
      <c r="K8" s="491"/>
      <c r="L8" s="492" t="s">
        <v>381</v>
      </c>
      <c r="M8" s="492"/>
      <c r="N8" s="492"/>
      <c r="O8" s="499" t="s">
        <v>508</v>
      </c>
      <c r="P8" s="499"/>
      <c r="Q8" s="499"/>
      <c r="R8" s="499"/>
    </row>
    <row r="9" spans="1:18" s="249" customFormat="1" ht="89.25" customHeight="1" x14ac:dyDescent="0.25">
      <c r="A9" s="490" t="s">
        <v>382</v>
      </c>
      <c r="B9" s="490"/>
      <c r="C9" s="491" t="s">
        <v>504</v>
      </c>
      <c r="D9" s="491"/>
      <c r="E9" s="491"/>
      <c r="F9" s="491"/>
      <c r="G9" s="491"/>
      <c r="H9" s="491"/>
      <c r="I9" s="491"/>
      <c r="J9" s="491"/>
      <c r="K9" s="491"/>
      <c r="L9" s="492" t="s">
        <v>383</v>
      </c>
      <c r="M9" s="492"/>
      <c r="N9" s="492"/>
      <c r="O9" s="493" t="s">
        <v>507</v>
      </c>
      <c r="P9" s="494"/>
      <c r="Q9" s="494"/>
      <c r="R9" s="494"/>
    </row>
    <row r="10" spans="1:18" s="249" customFormat="1" ht="177.75" customHeight="1" x14ac:dyDescent="0.25">
      <c r="A10" s="492" t="s">
        <v>384</v>
      </c>
      <c r="B10" s="492"/>
      <c r="C10" s="495" t="s">
        <v>441</v>
      </c>
      <c r="D10" s="495"/>
      <c r="E10" s="495"/>
      <c r="F10" s="495"/>
      <c r="G10" s="495"/>
      <c r="H10" s="495"/>
      <c r="I10" s="495"/>
      <c r="J10" s="495"/>
      <c r="K10" s="495"/>
      <c r="L10" s="496" t="s">
        <v>442</v>
      </c>
      <c r="M10" s="497"/>
      <c r="N10" s="497"/>
      <c r="O10" s="491" t="s">
        <v>505</v>
      </c>
      <c r="P10" s="498"/>
      <c r="Q10" s="498"/>
      <c r="R10" s="498"/>
    </row>
    <row r="11" spans="1:18" ht="51.75" customHeight="1" x14ac:dyDescent="0.2">
      <c r="A11" s="250" t="s">
        <v>385</v>
      </c>
      <c r="B11" s="250" t="s">
        <v>127</v>
      </c>
      <c r="C11" s="250" t="s">
        <v>386</v>
      </c>
      <c r="D11" s="250" t="s">
        <v>387</v>
      </c>
      <c r="E11" s="250" t="s">
        <v>388</v>
      </c>
      <c r="F11" s="250" t="s">
        <v>389</v>
      </c>
      <c r="G11" s="250" t="s">
        <v>390</v>
      </c>
      <c r="H11" s="282" t="s">
        <v>171</v>
      </c>
      <c r="I11" s="282" t="s">
        <v>172</v>
      </c>
      <c r="J11" s="282" t="s">
        <v>173</v>
      </c>
      <c r="K11" s="282" t="s">
        <v>174</v>
      </c>
      <c r="L11" s="282" t="s">
        <v>175</v>
      </c>
      <c r="M11" s="282" t="s">
        <v>176</v>
      </c>
      <c r="N11" s="282" t="s">
        <v>177</v>
      </c>
      <c r="O11" s="282" t="s">
        <v>178</v>
      </c>
      <c r="P11" s="282" t="s">
        <v>179</v>
      </c>
      <c r="Q11" s="282" t="s">
        <v>180</v>
      </c>
      <c r="R11" s="283" t="s">
        <v>181</v>
      </c>
    </row>
    <row r="12" spans="1:18" ht="50.25" customHeight="1" x14ac:dyDescent="0.2">
      <c r="A12" s="480" t="s">
        <v>527</v>
      </c>
      <c r="B12" s="481"/>
      <c r="C12" s="252"/>
      <c r="D12" s="252"/>
      <c r="E12" s="252"/>
      <c r="F12" s="252"/>
      <c r="G12" s="252"/>
      <c r="H12" s="252"/>
      <c r="I12" s="252"/>
      <c r="J12" s="252"/>
      <c r="K12" s="252"/>
      <c r="L12" s="252"/>
      <c r="M12" s="252"/>
      <c r="N12" s="252"/>
      <c r="O12" s="252"/>
      <c r="P12" s="252"/>
      <c r="Q12" s="252"/>
      <c r="R12" s="252"/>
    </row>
    <row r="13" spans="1:18" ht="60.75" customHeight="1" x14ac:dyDescent="0.2">
      <c r="A13" s="290">
        <v>1</v>
      </c>
      <c r="B13" s="322" t="s">
        <v>424</v>
      </c>
      <c r="C13" s="254">
        <v>3</v>
      </c>
      <c r="D13" s="280" t="s">
        <v>425</v>
      </c>
      <c r="E13" s="255" t="s">
        <v>509</v>
      </c>
      <c r="F13" s="254" t="s">
        <v>391</v>
      </c>
      <c r="G13" s="256" t="s">
        <v>392</v>
      </c>
      <c r="H13" s="256"/>
      <c r="I13" s="256"/>
      <c r="J13" s="256"/>
      <c r="K13" s="256"/>
      <c r="L13" s="256"/>
      <c r="M13" s="256" t="s">
        <v>392</v>
      </c>
      <c r="N13" s="257"/>
      <c r="O13" s="256"/>
      <c r="P13" s="256"/>
      <c r="Q13" s="256"/>
      <c r="R13" s="256" t="s">
        <v>392</v>
      </c>
    </row>
    <row r="14" spans="1:18" ht="61.5" customHeight="1" x14ac:dyDescent="0.2">
      <c r="A14" s="290">
        <v>2</v>
      </c>
      <c r="B14" s="322" t="s">
        <v>393</v>
      </c>
      <c r="C14" s="254">
        <v>12</v>
      </c>
      <c r="D14" s="277" t="s">
        <v>426</v>
      </c>
      <c r="E14" s="255" t="s">
        <v>509</v>
      </c>
      <c r="F14" s="254" t="s">
        <v>391</v>
      </c>
      <c r="G14" s="256" t="s">
        <v>392</v>
      </c>
      <c r="H14" s="256" t="s">
        <v>392</v>
      </c>
      <c r="I14" s="256" t="s">
        <v>392</v>
      </c>
      <c r="J14" s="256" t="s">
        <v>392</v>
      </c>
      <c r="K14" s="256" t="s">
        <v>392</v>
      </c>
      <c r="L14" s="256" t="s">
        <v>392</v>
      </c>
      <c r="M14" s="256" t="s">
        <v>392</v>
      </c>
      <c r="N14" s="256" t="s">
        <v>392</v>
      </c>
      <c r="O14" s="256" t="s">
        <v>392</v>
      </c>
      <c r="P14" s="256" t="s">
        <v>392</v>
      </c>
      <c r="Q14" s="256" t="s">
        <v>392</v>
      </c>
      <c r="R14" s="256" t="s">
        <v>392</v>
      </c>
    </row>
    <row r="15" spans="1:18" ht="61.5" customHeight="1" x14ac:dyDescent="0.2">
      <c r="A15" s="258" t="s">
        <v>528</v>
      </c>
      <c r="B15" s="258"/>
      <c r="C15" s="258"/>
      <c r="D15" s="259"/>
      <c r="E15" s="258"/>
      <c r="F15" s="258"/>
      <c r="G15" s="252"/>
      <c r="H15" s="252"/>
      <c r="I15" s="252"/>
      <c r="J15" s="252"/>
      <c r="K15" s="252"/>
      <c r="L15" s="252"/>
      <c r="M15" s="252"/>
      <c r="N15" s="252"/>
      <c r="O15" s="252"/>
      <c r="P15" s="252"/>
      <c r="Q15" s="252"/>
      <c r="R15" s="252"/>
    </row>
    <row r="16" spans="1:18" ht="85.5" x14ac:dyDescent="0.2">
      <c r="A16" s="289">
        <v>1</v>
      </c>
      <c r="B16" s="322" t="s">
        <v>427</v>
      </c>
      <c r="C16" s="255">
        <v>12</v>
      </c>
      <c r="D16" s="319" t="s">
        <v>394</v>
      </c>
      <c r="E16" s="255" t="s">
        <v>509</v>
      </c>
      <c r="F16" s="255" t="s">
        <v>398</v>
      </c>
      <c r="G16" s="330" t="s">
        <v>392</v>
      </c>
      <c r="H16" s="330" t="s">
        <v>392</v>
      </c>
      <c r="I16" s="330" t="s">
        <v>392</v>
      </c>
      <c r="J16" s="330" t="s">
        <v>392</v>
      </c>
      <c r="K16" s="330" t="s">
        <v>392</v>
      </c>
      <c r="L16" s="330" t="s">
        <v>392</v>
      </c>
      <c r="M16" s="330" t="s">
        <v>392</v>
      </c>
      <c r="N16" s="330" t="s">
        <v>392</v>
      </c>
      <c r="O16" s="330" t="s">
        <v>392</v>
      </c>
      <c r="P16" s="330" t="s">
        <v>392</v>
      </c>
      <c r="Q16" s="331"/>
      <c r="R16" s="330"/>
    </row>
    <row r="17" spans="1:18" ht="41.25" customHeight="1" x14ac:dyDescent="0.2">
      <c r="A17" s="289">
        <v>2</v>
      </c>
      <c r="B17" s="323" t="s">
        <v>462</v>
      </c>
      <c r="C17" s="255">
        <v>12</v>
      </c>
      <c r="D17" s="321" t="s">
        <v>395</v>
      </c>
      <c r="E17" s="261" t="s">
        <v>396</v>
      </c>
      <c r="F17" s="255"/>
      <c r="G17" s="331" t="s">
        <v>392</v>
      </c>
      <c r="H17" s="331" t="s">
        <v>392</v>
      </c>
      <c r="I17" s="331" t="s">
        <v>392</v>
      </c>
      <c r="J17" s="331" t="s">
        <v>392</v>
      </c>
      <c r="K17" s="331" t="s">
        <v>392</v>
      </c>
      <c r="L17" s="331" t="s">
        <v>392</v>
      </c>
      <c r="M17" s="331" t="s">
        <v>392</v>
      </c>
      <c r="N17" s="331" t="s">
        <v>392</v>
      </c>
      <c r="O17" s="330" t="s">
        <v>392</v>
      </c>
      <c r="P17" s="330" t="s">
        <v>392</v>
      </c>
      <c r="Q17" s="330" t="s">
        <v>392</v>
      </c>
      <c r="R17" s="330" t="s">
        <v>392</v>
      </c>
    </row>
    <row r="18" spans="1:18" ht="41.25" customHeight="1" x14ac:dyDescent="0.2">
      <c r="A18" s="289">
        <v>3</v>
      </c>
      <c r="B18" s="323" t="s">
        <v>534</v>
      </c>
      <c r="C18" s="255">
        <v>12</v>
      </c>
      <c r="D18" s="321" t="s">
        <v>395</v>
      </c>
      <c r="E18" s="255" t="s">
        <v>447</v>
      </c>
      <c r="F18" s="261" t="s">
        <v>396</v>
      </c>
      <c r="G18" s="332"/>
      <c r="H18" s="331" t="s">
        <v>392</v>
      </c>
      <c r="I18" s="331"/>
      <c r="J18" s="331"/>
      <c r="K18" s="331" t="s">
        <v>392</v>
      </c>
      <c r="L18" s="331"/>
      <c r="M18" s="331"/>
      <c r="N18" s="331"/>
      <c r="O18" s="330" t="s">
        <v>392</v>
      </c>
      <c r="P18" s="330"/>
      <c r="Q18" s="330"/>
      <c r="R18" s="330"/>
    </row>
    <row r="19" spans="1:18" ht="41.25" customHeight="1" x14ac:dyDescent="0.2">
      <c r="A19" s="289">
        <v>4</v>
      </c>
      <c r="B19" s="323" t="s">
        <v>524</v>
      </c>
      <c r="C19" s="255">
        <v>12</v>
      </c>
      <c r="D19" s="321" t="s">
        <v>395</v>
      </c>
      <c r="E19" s="255" t="s">
        <v>525</v>
      </c>
      <c r="F19" s="255" t="s">
        <v>398</v>
      </c>
      <c r="G19" s="331" t="s">
        <v>392</v>
      </c>
      <c r="H19" s="331" t="s">
        <v>392</v>
      </c>
      <c r="I19" s="331" t="s">
        <v>392</v>
      </c>
      <c r="J19" s="331" t="s">
        <v>392</v>
      </c>
      <c r="K19" s="331" t="s">
        <v>392</v>
      </c>
      <c r="L19" s="331" t="s">
        <v>392</v>
      </c>
      <c r="M19" s="331" t="s">
        <v>392</v>
      </c>
      <c r="N19" s="331" t="s">
        <v>392</v>
      </c>
      <c r="O19" s="330" t="s">
        <v>392</v>
      </c>
      <c r="P19" s="330" t="s">
        <v>392</v>
      </c>
      <c r="Q19" s="330" t="s">
        <v>392</v>
      </c>
      <c r="R19" s="330" t="s">
        <v>392</v>
      </c>
    </row>
    <row r="20" spans="1:18" ht="48.75" customHeight="1" x14ac:dyDescent="0.25">
      <c r="A20" s="252" t="s">
        <v>529</v>
      </c>
      <c r="B20" s="252"/>
      <c r="C20" s="252"/>
      <c r="D20" s="320"/>
      <c r="E20" s="252"/>
      <c r="F20" s="252"/>
      <c r="G20" s="252"/>
      <c r="H20" s="252"/>
      <c r="I20" s="252"/>
      <c r="J20" s="252"/>
      <c r="K20" s="252"/>
      <c r="L20" s="252"/>
      <c r="M20" s="252"/>
      <c r="N20" s="252"/>
      <c r="O20" s="252"/>
      <c r="P20" s="252"/>
      <c r="Q20" s="252"/>
      <c r="R20" s="252"/>
    </row>
    <row r="21" spans="1:18" ht="95.25" customHeight="1" x14ac:dyDescent="0.2">
      <c r="A21" s="289">
        <v>1</v>
      </c>
      <c r="B21" s="322" t="s">
        <v>519</v>
      </c>
      <c r="C21" s="261">
        <v>12</v>
      </c>
      <c r="D21" s="321" t="s">
        <v>426</v>
      </c>
      <c r="E21" s="255" t="s">
        <v>397</v>
      </c>
      <c r="F21" s="255" t="s">
        <v>398</v>
      </c>
      <c r="G21" s="331" t="s">
        <v>392</v>
      </c>
      <c r="H21" s="331" t="s">
        <v>392</v>
      </c>
      <c r="I21" s="331" t="s">
        <v>392</v>
      </c>
      <c r="J21" s="331" t="s">
        <v>392</v>
      </c>
      <c r="K21" s="331" t="s">
        <v>392</v>
      </c>
      <c r="L21" s="331" t="s">
        <v>392</v>
      </c>
      <c r="M21" s="331" t="s">
        <v>392</v>
      </c>
      <c r="N21" s="331" t="s">
        <v>392</v>
      </c>
      <c r="O21" s="330" t="s">
        <v>392</v>
      </c>
      <c r="P21" s="330" t="s">
        <v>392</v>
      </c>
      <c r="Q21" s="330" t="s">
        <v>392</v>
      </c>
      <c r="R21" s="330" t="s">
        <v>392</v>
      </c>
    </row>
    <row r="22" spans="1:18" ht="61.5" customHeight="1" x14ac:dyDescent="0.2">
      <c r="A22" s="289">
        <v>2</v>
      </c>
      <c r="B22" s="322" t="s">
        <v>461</v>
      </c>
      <c r="C22" s="261">
        <v>1</v>
      </c>
      <c r="D22" s="278" t="s">
        <v>428</v>
      </c>
      <c r="E22" s="255" t="s">
        <v>399</v>
      </c>
      <c r="F22" s="255" t="s">
        <v>396</v>
      </c>
      <c r="G22" s="333"/>
      <c r="H22" s="332"/>
      <c r="I22" s="332"/>
      <c r="J22" s="331"/>
      <c r="K22" s="331"/>
      <c r="L22" s="332"/>
      <c r="M22" s="332"/>
      <c r="N22" s="332"/>
      <c r="O22" s="331"/>
      <c r="P22" s="332" t="s">
        <v>392</v>
      </c>
      <c r="Q22" s="332" t="s">
        <v>392</v>
      </c>
      <c r="R22" s="332"/>
    </row>
    <row r="23" spans="1:18" ht="61.5" customHeight="1" x14ac:dyDescent="0.2">
      <c r="A23" s="289">
        <v>3</v>
      </c>
      <c r="B23" s="322" t="s">
        <v>460</v>
      </c>
      <c r="C23" s="261">
        <v>1</v>
      </c>
      <c r="D23" s="278" t="s">
        <v>426</v>
      </c>
      <c r="E23" s="255" t="s">
        <v>397</v>
      </c>
      <c r="F23" s="255"/>
      <c r="G23" s="333"/>
      <c r="H23" s="332"/>
      <c r="I23" s="332"/>
      <c r="J23" s="331"/>
      <c r="K23" s="331"/>
      <c r="L23" s="332"/>
      <c r="M23" s="332"/>
      <c r="N23" s="332" t="s">
        <v>392</v>
      </c>
      <c r="O23" s="331"/>
      <c r="P23" s="332"/>
      <c r="Q23" s="332"/>
      <c r="R23" s="332"/>
    </row>
    <row r="24" spans="1:18" ht="61.5" customHeight="1" x14ac:dyDescent="0.2">
      <c r="A24" s="289">
        <v>4</v>
      </c>
      <c r="B24" s="322" t="s">
        <v>463</v>
      </c>
      <c r="C24" s="261">
        <v>2</v>
      </c>
      <c r="D24" s="278" t="s">
        <v>426</v>
      </c>
      <c r="E24" s="255" t="s">
        <v>397</v>
      </c>
      <c r="F24" s="255"/>
      <c r="G24" s="333"/>
      <c r="H24" s="332"/>
      <c r="I24" s="332" t="s">
        <v>392</v>
      </c>
      <c r="J24" s="331"/>
      <c r="K24" s="331"/>
      <c r="L24" s="332"/>
      <c r="M24" s="332"/>
      <c r="N24" s="332"/>
      <c r="O24" s="331"/>
      <c r="P24" s="332" t="s">
        <v>392</v>
      </c>
      <c r="Q24" s="332"/>
      <c r="R24" s="332"/>
    </row>
    <row r="25" spans="1:18" ht="59.25" customHeight="1" x14ac:dyDescent="0.2">
      <c r="A25" s="277">
        <v>5</v>
      </c>
      <c r="B25" s="322" t="s">
        <v>492</v>
      </c>
      <c r="C25" s="255">
        <v>1</v>
      </c>
      <c r="D25" s="253" t="s">
        <v>406</v>
      </c>
      <c r="E25" s="255" t="s">
        <v>447</v>
      </c>
      <c r="F25" s="255" t="s">
        <v>396</v>
      </c>
      <c r="G25" s="334"/>
      <c r="H25" s="330" t="s">
        <v>392</v>
      </c>
      <c r="I25" s="330"/>
      <c r="J25" s="334"/>
      <c r="K25" s="335"/>
      <c r="L25" s="330"/>
      <c r="M25" s="334"/>
      <c r="N25" s="334"/>
      <c r="O25" s="334"/>
      <c r="P25" s="330"/>
      <c r="Q25" s="330"/>
      <c r="R25" s="330"/>
    </row>
    <row r="26" spans="1:18" ht="18" x14ac:dyDescent="0.2">
      <c r="A26" s="262" t="s">
        <v>530</v>
      </c>
      <c r="B26" s="263"/>
      <c r="C26" s="263"/>
      <c r="D26" s="264"/>
      <c r="E26" s="263"/>
      <c r="F26" s="263"/>
      <c r="G26" s="252"/>
      <c r="H26" s="252"/>
      <c r="I26" s="252"/>
      <c r="J26" s="252"/>
      <c r="K26" s="252"/>
      <c r="L26" s="252"/>
      <c r="M26" s="252"/>
      <c r="N26" s="252"/>
      <c r="O26" s="252"/>
      <c r="P26" s="252"/>
      <c r="Q26" s="252"/>
      <c r="R26" s="252"/>
    </row>
    <row r="27" spans="1:18" ht="18" x14ac:dyDescent="0.2">
      <c r="A27" s="482" t="s">
        <v>531</v>
      </c>
      <c r="B27" s="483"/>
      <c r="C27" s="263"/>
      <c r="D27" s="291"/>
      <c r="E27" s="263"/>
      <c r="F27" s="263"/>
      <c r="G27" s="252"/>
      <c r="H27" s="252"/>
      <c r="I27" s="252"/>
      <c r="J27" s="252"/>
      <c r="K27" s="252"/>
      <c r="L27" s="252"/>
      <c r="M27" s="252"/>
      <c r="N27" s="252"/>
      <c r="O27" s="252"/>
      <c r="P27" s="252"/>
      <c r="Q27" s="252"/>
      <c r="R27" s="252"/>
    </row>
    <row r="28" spans="1:18" ht="47.25" customHeight="1" x14ac:dyDescent="0.2">
      <c r="A28" s="289">
        <v>1</v>
      </c>
      <c r="B28" s="324" t="s">
        <v>476</v>
      </c>
      <c r="C28" s="265">
        <v>1</v>
      </c>
      <c r="D28" s="281" t="s">
        <v>429</v>
      </c>
      <c r="E28" s="261" t="s">
        <v>396</v>
      </c>
      <c r="F28" s="255" t="s">
        <v>397</v>
      </c>
      <c r="G28" s="334"/>
      <c r="H28" s="334"/>
      <c r="I28" s="330" t="s">
        <v>392</v>
      </c>
      <c r="J28" s="331" t="s">
        <v>392</v>
      </c>
      <c r="K28" s="330" t="s">
        <v>392</v>
      </c>
      <c r="L28" s="331" t="s">
        <v>392</v>
      </c>
      <c r="M28" s="330"/>
      <c r="N28" s="330"/>
      <c r="O28" s="330"/>
      <c r="P28" s="331"/>
      <c r="Q28" s="330"/>
      <c r="R28" s="334"/>
    </row>
    <row r="29" spans="1:18" ht="42.75" x14ac:dyDescent="0.2">
      <c r="A29" s="289">
        <v>2</v>
      </c>
      <c r="B29" s="324" t="s">
        <v>486</v>
      </c>
      <c r="C29" s="265">
        <v>1</v>
      </c>
      <c r="D29" s="281" t="s">
        <v>429</v>
      </c>
      <c r="E29" s="255" t="s">
        <v>520</v>
      </c>
      <c r="F29" s="255"/>
      <c r="G29" s="334"/>
      <c r="H29" s="330" t="s">
        <v>392</v>
      </c>
      <c r="I29" s="330" t="s">
        <v>392</v>
      </c>
      <c r="J29" s="330" t="s">
        <v>392</v>
      </c>
      <c r="K29" s="330" t="s">
        <v>392</v>
      </c>
      <c r="L29" s="331"/>
      <c r="M29" s="331"/>
      <c r="N29" s="331"/>
      <c r="O29" s="331"/>
      <c r="P29" s="331"/>
      <c r="Q29" s="331"/>
      <c r="R29" s="334"/>
    </row>
    <row r="30" spans="1:18" ht="70.5" customHeight="1" x14ac:dyDescent="0.2">
      <c r="A30" s="289">
        <v>3</v>
      </c>
      <c r="B30" s="324" t="s">
        <v>487</v>
      </c>
      <c r="C30" s="265">
        <v>1</v>
      </c>
      <c r="D30" s="326" t="s">
        <v>429</v>
      </c>
      <c r="E30" s="255" t="s">
        <v>397</v>
      </c>
      <c r="F30" s="255" t="s">
        <v>396</v>
      </c>
      <c r="G30" s="334"/>
      <c r="H30" s="330" t="s">
        <v>392</v>
      </c>
      <c r="I30" s="330" t="s">
        <v>392</v>
      </c>
      <c r="J30" s="330" t="s">
        <v>392</v>
      </c>
      <c r="K30" s="330" t="s">
        <v>392</v>
      </c>
      <c r="L30" s="331"/>
      <c r="M30" s="331"/>
      <c r="N30" s="331"/>
      <c r="O30" s="331"/>
      <c r="P30" s="331"/>
      <c r="Q30" s="331"/>
      <c r="R30" s="334"/>
    </row>
    <row r="31" spans="1:18" ht="55.5" customHeight="1" x14ac:dyDescent="0.2">
      <c r="A31" s="289">
        <v>4</v>
      </c>
      <c r="B31" s="325" t="s">
        <v>488</v>
      </c>
      <c r="C31" s="265">
        <v>1</v>
      </c>
      <c r="D31" s="281" t="s">
        <v>489</v>
      </c>
      <c r="E31" s="255" t="s">
        <v>447</v>
      </c>
      <c r="F31" s="255"/>
      <c r="G31" s="334"/>
      <c r="H31" s="334"/>
      <c r="I31" s="334"/>
      <c r="J31" s="330"/>
      <c r="K31" s="330"/>
      <c r="L31" s="330"/>
      <c r="M31" s="334"/>
      <c r="N31" s="330" t="s">
        <v>392</v>
      </c>
      <c r="O31" s="330" t="s">
        <v>392</v>
      </c>
      <c r="P31" s="330" t="s">
        <v>392</v>
      </c>
      <c r="Q31" s="330" t="s">
        <v>392</v>
      </c>
      <c r="R31" s="334"/>
    </row>
    <row r="32" spans="1:18" ht="55.5" customHeight="1" x14ac:dyDescent="0.2">
      <c r="A32" s="289">
        <v>5</v>
      </c>
      <c r="B32" s="325" t="s">
        <v>491</v>
      </c>
      <c r="C32" s="265">
        <v>1</v>
      </c>
      <c r="D32" s="281" t="s">
        <v>490</v>
      </c>
      <c r="E32" s="255" t="s">
        <v>520</v>
      </c>
      <c r="F32" s="255" t="s">
        <v>447</v>
      </c>
      <c r="G32" s="336"/>
      <c r="H32" s="330"/>
      <c r="I32" s="330"/>
      <c r="J32" s="330"/>
      <c r="K32" s="330"/>
      <c r="L32" s="331" t="s">
        <v>392</v>
      </c>
      <c r="M32" s="331" t="s">
        <v>392</v>
      </c>
      <c r="N32" s="331" t="s">
        <v>392</v>
      </c>
      <c r="O32" s="331" t="s">
        <v>392</v>
      </c>
      <c r="P32" s="331"/>
      <c r="Q32" s="331"/>
      <c r="R32" s="336"/>
    </row>
    <row r="33" spans="1:19" ht="55.5" customHeight="1" x14ac:dyDescent="0.2">
      <c r="A33" s="289">
        <v>6</v>
      </c>
      <c r="B33" s="324" t="s">
        <v>467</v>
      </c>
      <c r="C33" s="265">
        <v>1</v>
      </c>
      <c r="D33" s="281" t="s">
        <v>429</v>
      </c>
      <c r="E33" s="255" t="s">
        <v>498</v>
      </c>
      <c r="F33" s="255"/>
      <c r="G33" s="336"/>
      <c r="H33" s="336"/>
      <c r="I33" s="336"/>
      <c r="J33" s="331"/>
      <c r="K33" s="331"/>
      <c r="L33" s="331"/>
      <c r="M33" s="331"/>
      <c r="N33" s="331"/>
      <c r="O33" s="331" t="s">
        <v>392</v>
      </c>
      <c r="P33" s="331" t="s">
        <v>392</v>
      </c>
      <c r="Q33" s="331" t="s">
        <v>392</v>
      </c>
      <c r="R33" s="336"/>
    </row>
    <row r="34" spans="1:19" ht="47.25" customHeight="1" x14ac:dyDescent="0.2">
      <c r="A34" s="258" t="s">
        <v>532</v>
      </c>
      <c r="B34" s="258"/>
      <c r="C34" s="258"/>
      <c r="D34" s="259"/>
      <c r="E34" s="258"/>
      <c r="F34" s="258"/>
      <c r="G34" s="252"/>
      <c r="H34" s="252"/>
      <c r="I34" s="252"/>
      <c r="J34" s="252"/>
      <c r="K34" s="252"/>
      <c r="L34" s="252"/>
      <c r="M34" s="252"/>
      <c r="N34" s="252"/>
      <c r="O34" s="252"/>
      <c r="P34" s="252"/>
      <c r="Q34" s="252"/>
      <c r="R34" s="252"/>
    </row>
    <row r="35" spans="1:19" ht="43.5" customHeight="1" x14ac:dyDescent="0.2">
      <c r="A35" s="277">
        <v>1</v>
      </c>
      <c r="B35" s="322" t="s">
        <v>526</v>
      </c>
      <c r="C35" s="255">
        <v>2</v>
      </c>
      <c r="D35" s="253" t="s">
        <v>465</v>
      </c>
      <c r="E35" s="255" t="s">
        <v>509</v>
      </c>
      <c r="F35" s="255" t="s">
        <v>399</v>
      </c>
      <c r="G35" s="337"/>
      <c r="H35" s="337"/>
      <c r="I35" s="337"/>
      <c r="J35" s="337"/>
      <c r="K35" s="337"/>
      <c r="L35" s="338"/>
      <c r="M35" s="337"/>
      <c r="N35" s="337"/>
      <c r="O35" s="337"/>
      <c r="P35" s="337"/>
      <c r="Q35" s="337" t="s">
        <v>392</v>
      </c>
      <c r="R35" s="337" t="s">
        <v>392</v>
      </c>
    </row>
    <row r="36" spans="1:19" ht="44.25" customHeight="1" x14ac:dyDescent="0.2">
      <c r="A36" s="277">
        <v>2</v>
      </c>
      <c r="B36" s="322" t="s">
        <v>448</v>
      </c>
      <c r="C36" s="255">
        <v>1</v>
      </c>
      <c r="D36" s="253" t="s">
        <v>400</v>
      </c>
      <c r="E36" s="255" t="s">
        <v>509</v>
      </c>
      <c r="F36" s="255" t="s">
        <v>398</v>
      </c>
      <c r="G36" s="339"/>
      <c r="H36" s="339"/>
      <c r="I36" s="337"/>
      <c r="J36" s="337"/>
      <c r="K36" s="337"/>
      <c r="L36" s="335" t="s">
        <v>392</v>
      </c>
      <c r="M36" s="330" t="s">
        <v>392</v>
      </c>
      <c r="N36" s="330"/>
      <c r="O36" s="330"/>
      <c r="P36" s="330"/>
      <c r="Q36" s="330"/>
      <c r="R36" s="330"/>
    </row>
    <row r="37" spans="1:19" ht="57" customHeight="1" x14ac:dyDescent="0.2">
      <c r="A37" s="277">
        <v>3</v>
      </c>
      <c r="B37" s="322" t="s">
        <v>449</v>
      </c>
      <c r="C37" s="255">
        <v>1</v>
      </c>
      <c r="D37" s="253" t="s">
        <v>401</v>
      </c>
      <c r="E37" s="266" t="s">
        <v>397</v>
      </c>
      <c r="F37" s="255" t="s">
        <v>447</v>
      </c>
      <c r="G37" s="332" t="s">
        <v>392</v>
      </c>
      <c r="H37" s="332"/>
      <c r="I37" s="334"/>
      <c r="J37" s="334"/>
      <c r="K37" s="334"/>
      <c r="L37" s="340"/>
      <c r="M37" s="334"/>
      <c r="N37" s="330"/>
      <c r="O37" s="330"/>
      <c r="P37" s="330"/>
      <c r="Q37" s="330"/>
      <c r="R37" s="330"/>
    </row>
    <row r="38" spans="1:19" ht="97.5" customHeight="1" x14ac:dyDescent="0.2">
      <c r="A38" s="277">
        <v>4</v>
      </c>
      <c r="B38" s="322" t="s">
        <v>450</v>
      </c>
      <c r="C38" s="255">
        <v>1</v>
      </c>
      <c r="D38" s="253" t="s">
        <v>402</v>
      </c>
      <c r="E38" s="261" t="s">
        <v>520</v>
      </c>
      <c r="F38" s="255" t="s">
        <v>396</v>
      </c>
      <c r="G38" s="332" t="s">
        <v>392</v>
      </c>
      <c r="H38" s="332" t="s">
        <v>392</v>
      </c>
      <c r="I38" s="341"/>
      <c r="J38" s="341"/>
      <c r="K38" s="341"/>
      <c r="L38" s="342"/>
      <c r="M38" s="341"/>
      <c r="N38" s="343"/>
      <c r="O38" s="343"/>
      <c r="P38" s="343"/>
      <c r="Q38" s="343"/>
      <c r="R38" s="343"/>
    </row>
    <row r="39" spans="1:19" ht="105.75" customHeight="1" x14ac:dyDescent="0.2">
      <c r="A39" s="277">
        <v>5</v>
      </c>
      <c r="B39" s="322" t="s">
        <v>535</v>
      </c>
      <c r="C39" s="255">
        <v>3</v>
      </c>
      <c r="D39" s="294" t="s">
        <v>430</v>
      </c>
      <c r="E39" s="255" t="s">
        <v>397</v>
      </c>
      <c r="F39" s="255" t="s">
        <v>391</v>
      </c>
      <c r="G39" s="332" t="s">
        <v>392</v>
      </c>
      <c r="H39" s="330"/>
      <c r="I39" s="330"/>
      <c r="J39" s="330"/>
      <c r="K39" s="335" t="s">
        <v>392</v>
      </c>
      <c r="L39" s="335"/>
      <c r="M39" s="330"/>
      <c r="N39" s="330"/>
      <c r="O39" s="330" t="s">
        <v>392</v>
      </c>
      <c r="P39" s="334"/>
      <c r="Q39" s="334"/>
      <c r="R39" s="334"/>
      <c r="S39" s="251">
        <v>1</v>
      </c>
    </row>
    <row r="40" spans="1:19" ht="47.25" customHeight="1" x14ac:dyDescent="0.2">
      <c r="A40" s="277">
        <v>6</v>
      </c>
      <c r="B40" s="322" t="s">
        <v>451</v>
      </c>
      <c r="C40" s="255">
        <v>2</v>
      </c>
      <c r="D40" s="295" t="s">
        <v>403</v>
      </c>
      <c r="E40" s="255" t="s">
        <v>447</v>
      </c>
      <c r="F40" s="255" t="s">
        <v>391</v>
      </c>
      <c r="G40" s="335"/>
      <c r="H40" s="335" t="s">
        <v>392</v>
      </c>
      <c r="I40" s="335"/>
      <c r="J40" s="335"/>
      <c r="K40" s="335"/>
      <c r="L40" s="335"/>
      <c r="M40" s="335"/>
      <c r="N40" s="335" t="s">
        <v>392</v>
      </c>
      <c r="O40" s="335"/>
      <c r="P40" s="335"/>
      <c r="Q40" s="335"/>
      <c r="R40" s="335"/>
      <c r="S40" s="251">
        <v>1</v>
      </c>
    </row>
    <row r="41" spans="1:19" ht="77.25" customHeight="1" x14ac:dyDescent="0.2">
      <c r="A41" s="277">
        <v>7</v>
      </c>
      <c r="B41" s="322" t="s">
        <v>452</v>
      </c>
      <c r="C41" s="255">
        <v>2</v>
      </c>
      <c r="D41" s="295" t="s">
        <v>431</v>
      </c>
      <c r="E41" s="255" t="s">
        <v>399</v>
      </c>
      <c r="F41" s="255" t="s">
        <v>398</v>
      </c>
      <c r="G41" s="335" t="s">
        <v>392</v>
      </c>
      <c r="H41" s="335"/>
      <c r="I41" s="335"/>
      <c r="J41" s="335"/>
      <c r="K41" s="335"/>
      <c r="L41" s="335" t="s">
        <v>392</v>
      </c>
      <c r="M41" s="335" t="s">
        <v>392</v>
      </c>
      <c r="N41" s="330"/>
      <c r="O41" s="330"/>
      <c r="P41" s="334"/>
      <c r="Q41" s="334"/>
      <c r="R41" s="335" t="s">
        <v>392</v>
      </c>
      <c r="S41" s="251">
        <v>1</v>
      </c>
    </row>
    <row r="42" spans="1:19" ht="58.5" customHeight="1" x14ac:dyDescent="0.2">
      <c r="A42" s="277">
        <v>8</v>
      </c>
      <c r="B42" s="322" t="s">
        <v>404</v>
      </c>
      <c r="C42" s="255">
        <v>2</v>
      </c>
      <c r="D42" s="295" t="s">
        <v>432</v>
      </c>
      <c r="E42" s="255" t="s">
        <v>509</v>
      </c>
      <c r="F42" s="255" t="s">
        <v>399</v>
      </c>
      <c r="G42" s="332" t="s">
        <v>392</v>
      </c>
      <c r="H42" s="335"/>
      <c r="I42" s="335"/>
      <c r="J42" s="335"/>
      <c r="K42" s="335"/>
      <c r="L42" s="335"/>
      <c r="M42" s="335" t="s">
        <v>392</v>
      </c>
      <c r="N42" s="330"/>
      <c r="O42" s="330"/>
      <c r="P42" s="334"/>
      <c r="Q42" s="334"/>
      <c r="R42" s="330"/>
      <c r="S42" s="251">
        <v>1</v>
      </c>
    </row>
    <row r="43" spans="1:19" ht="114" customHeight="1" x14ac:dyDescent="0.2">
      <c r="A43" s="277">
        <v>9</v>
      </c>
      <c r="B43" s="322" t="s">
        <v>468</v>
      </c>
      <c r="C43" s="255">
        <v>1</v>
      </c>
      <c r="D43" s="253" t="s">
        <v>466</v>
      </c>
      <c r="E43" s="261" t="s">
        <v>396</v>
      </c>
      <c r="F43" s="255" t="s">
        <v>509</v>
      </c>
      <c r="G43" s="332" t="s">
        <v>392</v>
      </c>
      <c r="H43" s="332" t="s">
        <v>392</v>
      </c>
      <c r="I43" s="334"/>
      <c r="J43" s="334"/>
      <c r="K43" s="334"/>
      <c r="L43" s="340"/>
      <c r="M43" s="334"/>
      <c r="N43" s="334"/>
      <c r="O43" s="334"/>
      <c r="P43" s="334"/>
      <c r="Q43" s="334"/>
      <c r="R43" s="334"/>
    </row>
    <row r="44" spans="1:19" ht="44.25" customHeight="1" x14ac:dyDescent="0.2">
      <c r="A44" s="277">
        <v>10</v>
      </c>
      <c r="B44" s="322" t="s">
        <v>453</v>
      </c>
      <c r="C44" s="255">
        <v>4</v>
      </c>
      <c r="D44" s="253" t="s">
        <v>405</v>
      </c>
      <c r="E44" s="261" t="s">
        <v>396</v>
      </c>
      <c r="F44" s="255" t="s">
        <v>391</v>
      </c>
      <c r="G44" s="332" t="s">
        <v>392</v>
      </c>
      <c r="H44" s="332" t="s">
        <v>392</v>
      </c>
      <c r="I44" s="330"/>
      <c r="J44" s="330" t="s">
        <v>392</v>
      </c>
      <c r="K44" s="330"/>
      <c r="L44" s="335"/>
      <c r="M44" s="330" t="s">
        <v>392</v>
      </c>
      <c r="N44" s="330"/>
      <c r="O44" s="330"/>
      <c r="P44" s="330" t="s">
        <v>392</v>
      </c>
      <c r="Q44" s="330"/>
      <c r="R44" s="334"/>
      <c r="S44" s="251">
        <v>1</v>
      </c>
    </row>
    <row r="45" spans="1:19" ht="104.25" customHeight="1" x14ac:dyDescent="0.2">
      <c r="A45" s="277">
        <v>11</v>
      </c>
      <c r="B45" s="322" t="s">
        <v>521</v>
      </c>
      <c r="C45" s="255">
        <v>1</v>
      </c>
      <c r="D45" s="253" t="s">
        <v>469</v>
      </c>
      <c r="E45" s="255" t="s">
        <v>397</v>
      </c>
      <c r="F45" s="255" t="s">
        <v>447</v>
      </c>
      <c r="G45" s="332"/>
      <c r="H45" s="332" t="s">
        <v>392</v>
      </c>
      <c r="I45" s="330"/>
      <c r="J45" s="334"/>
      <c r="K45" s="330"/>
      <c r="L45" s="340"/>
      <c r="M45" s="334"/>
      <c r="N45" s="334"/>
      <c r="O45" s="334"/>
      <c r="P45" s="334"/>
      <c r="Q45" s="330"/>
      <c r="R45" s="334"/>
    </row>
    <row r="46" spans="1:19" ht="166.5" customHeight="1" x14ac:dyDescent="0.2">
      <c r="A46" s="277">
        <v>12</v>
      </c>
      <c r="B46" s="322" t="s">
        <v>523</v>
      </c>
      <c r="C46" s="255">
        <v>1</v>
      </c>
      <c r="D46" s="253" t="s">
        <v>470</v>
      </c>
      <c r="E46" s="255" t="s">
        <v>447</v>
      </c>
      <c r="F46" s="255" t="s">
        <v>391</v>
      </c>
      <c r="G46" s="334"/>
      <c r="H46" s="334"/>
      <c r="I46" s="334"/>
      <c r="J46" s="334"/>
      <c r="K46" s="335" t="s">
        <v>392</v>
      </c>
      <c r="L46" s="330" t="s">
        <v>392</v>
      </c>
      <c r="M46" s="330"/>
      <c r="N46" s="330"/>
      <c r="O46" s="330"/>
      <c r="P46" s="330"/>
      <c r="Q46" s="330"/>
      <c r="R46" s="330"/>
    </row>
    <row r="47" spans="1:19" ht="33" customHeight="1" x14ac:dyDescent="0.2">
      <c r="A47" s="277">
        <v>13</v>
      </c>
      <c r="B47" s="322" t="s">
        <v>454</v>
      </c>
      <c r="C47" s="255">
        <v>2</v>
      </c>
      <c r="D47" s="295" t="s">
        <v>433</v>
      </c>
      <c r="E47" s="261" t="s">
        <v>397</v>
      </c>
      <c r="F47" s="255" t="s">
        <v>391</v>
      </c>
      <c r="G47" s="334"/>
      <c r="H47" s="334"/>
      <c r="I47" s="330"/>
      <c r="J47" s="330" t="s">
        <v>392</v>
      </c>
      <c r="K47" s="330" t="s">
        <v>392</v>
      </c>
      <c r="L47" s="334"/>
      <c r="M47" s="330"/>
      <c r="N47" s="330"/>
      <c r="O47" s="334"/>
      <c r="P47" s="330" t="s">
        <v>392</v>
      </c>
      <c r="Q47" s="330" t="s">
        <v>392</v>
      </c>
      <c r="R47" s="330"/>
      <c r="S47" s="251">
        <v>1</v>
      </c>
    </row>
    <row r="48" spans="1:19" ht="48.75" customHeight="1" x14ac:dyDescent="0.2">
      <c r="A48" s="277">
        <v>14</v>
      </c>
      <c r="B48" s="322" t="s">
        <v>455</v>
      </c>
      <c r="C48" s="255">
        <v>2</v>
      </c>
      <c r="D48" s="295" t="s">
        <v>471</v>
      </c>
      <c r="E48" s="261" t="s">
        <v>396</v>
      </c>
      <c r="F48" s="255" t="s">
        <v>391</v>
      </c>
      <c r="G48" s="332"/>
      <c r="H48" s="332"/>
      <c r="I48" s="334"/>
      <c r="J48" s="334"/>
      <c r="K48" s="330" t="s">
        <v>392</v>
      </c>
      <c r="L48" s="331"/>
      <c r="M48" s="336"/>
      <c r="N48" s="330"/>
      <c r="O48" s="331" t="s">
        <v>392</v>
      </c>
      <c r="P48" s="330"/>
      <c r="Q48" s="334"/>
      <c r="R48" s="334"/>
      <c r="S48" s="251">
        <v>1</v>
      </c>
    </row>
    <row r="49" spans="1:29" ht="42" customHeight="1" x14ac:dyDescent="0.2">
      <c r="A49" s="277">
        <v>15</v>
      </c>
      <c r="B49" s="322" t="s">
        <v>472</v>
      </c>
      <c r="C49" s="260">
        <v>1</v>
      </c>
      <c r="D49" s="296" t="s">
        <v>434</v>
      </c>
      <c r="E49" s="255" t="s">
        <v>399</v>
      </c>
      <c r="F49" s="260" t="s">
        <v>391</v>
      </c>
      <c r="G49" s="344"/>
      <c r="H49" s="344"/>
      <c r="I49" s="344" t="s">
        <v>392</v>
      </c>
      <c r="J49" s="331"/>
      <c r="K49" s="336"/>
      <c r="L49" s="336"/>
      <c r="M49" s="331"/>
      <c r="N49" s="331"/>
      <c r="O49" s="336"/>
      <c r="P49" s="331"/>
      <c r="Q49" s="336"/>
      <c r="R49" s="336"/>
    </row>
    <row r="50" spans="1:29" ht="56.25" customHeight="1" x14ac:dyDescent="0.2">
      <c r="A50" s="277">
        <v>16</v>
      </c>
      <c r="B50" s="322" t="s">
        <v>494</v>
      </c>
      <c r="C50" s="260">
        <v>1</v>
      </c>
      <c r="D50" s="296" t="s">
        <v>464</v>
      </c>
      <c r="E50" s="255" t="s">
        <v>398</v>
      </c>
      <c r="F50" s="255"/>
      <c r="G50" s="331" t="s">
        <v>392</v>
      </c>
      <c r="H50" s="331" t="s">
        <v>392</v>
      </c>
      <c r="I50" s="331" t="s">
        <v>392</v>
      </c>
      <c r="J50" s="331" t="s">
        <v>392</v>
      </c>
      <c r="K50" s="331" t="s">
        <v>392</v>
      </c>
      <c r="L50" s="331" t="s">
        <v>392</v>
      </c>
      <c r="M50" s="331" t="s">
        <v>392</v>
      </c>
      <c r="N50" s="331" t="s">
        <v>392</v>
      </c>
      <c r="O50" s="331" t="s">
        <v>392</v>
      </c>
      <c r="P50" s="331" t="s">
        <v>392</v>
      </c>
      <c r="Q50" s="331" t="s">
        <v>392</v>
      </c>
      <c r="R50" s="331" t="s">
        <v>392</v>
      </c>
      <c r="S50" s="279"/>
    </row>
    <row r="51" spans="1:29" ht="94.5" customHeight="1" x14ac:dyDescent="0.2">
      <c r="A51" s="277">
        <v>17</v>
      </c>
      <c r="B51" s="322" t="s">
        <v>495</v>
      </c>
      <c r="C51" s="255">
        <v>1</v>
      </c>
      <c r="D51" s="315" t="s">
        <v>537</v>
      </c>
      <c r="E51" s="255" t="s">
        <v>447</v>
      </c>
      <c r="F51" s="255" t="s">
        <v>397</v>
      </c>
      <c r="G51" s="334"/>
      <c r="H51" s="334"/>
      <c r="I51" s="330" t="s">
        <v>392</v>
      </c>
      <c r="J51" s="330" t="s">
        <v>392</v>
      </c>
      <c r="K51" s="330"/>
      <c r="L51" s="335"/>
      <c r="M51" s="330"/>
      <c r="N51" s="330"/>
      <c r="O51" s="334"/>
      <c r="P51" s="337"/>
      <c r="Q51" s="330"/>
      <c r="R51" s="330"/>
    </row>
    <row r="52" spans="1:29" ht="56.25" customHeight="1" x14ac:dyDescent="0.2">
      <c r="A52" s="277">
        <v>18</v>
      </c>
      <c r="B52" s="327" t="s">
        <v>510</v>
      </c>
      <c r="C52" s="260">
        <v>4</v>
      </c>
      <c r="D52" s="296" t="s">
        <v>493</v>
      </c>
      <c r="E52" s="255" t="s">
        <v>447</v>
      </c>
      <c r="F52" s="255" t="s">
        <v>398</v>
      </c>
      <c r="G52" s="331" t="s">
        <v>392</v>
      </c>
      <c r="H52" s="331"/>
      <c r="I52" s="331"/>
      <c r="J52" s="331" t="s">
        <v>392</v>
      </c>
      <c r="K52" s="336"/>
      <c r="L52" s="336"/>
      <c r="M52" s="331" t="s">
        <v>392</v>
      </c>
      <c r="N52" s="331"/>
      <c r="O52" s="336"/>
      <c r="P52" s="331" t="s">
        <v>392</v>
      </c>
      <c r="Q52" s="336"/>
      <c r="R52" s="336"/>
      <c r="S52" s="279">
        <v>1</v>
      </c>
    </row>
    <row r="53" spans="1:29" ht="166.5" customHeight="1" x14ac:dyDescent="0.2">
      <c r="A53" s="277">
        <v>19</v>
      </c>
      <c r="B53" s="322" t="s">
        <v>536</v>
      </c>
      <c r="C53" s="255">
        <v>1</v>
      </c>
      <c r="D53" s="253" t="s">
        <v>522</v>
      </c>
      <c r="E53" s="255" t="s">
        <v>447</v>
      </c>
      <c r="F53" s="255" t="s">
        <v>391</v>
      </c>
      <c r="G53" s="334"/>
      <c r="H53" s="330" t="s">
        <v>392</v>
      </c>
      <c r="I53" s="334"/>
      <c r="J53" s="334"/>
      <c r="K53" s="335"/>
      <c r="L53" s="330"/>
      <c r="M53" s="330"/>
      <c r="N53" s="330"/>
      <c r="O53" s="330"/>
      <c r="P53" s="330"/>
      <c r="Q53" s="330"/>
      <c r="R53" s="330"/>
    </row>
    <row r="54" spans="1:29" ht="43.5" customHeight="1" x14ac:dyDescent="0.2">
      <c r="A54" s="277">
        <v>20</v>
      </c>
      <c r="B54" s="322" t="s">
        <v>538</v>
      </c>
      <c r="C54" s="255">
        <v>4</v>
      </c>
      <c r="D54" s="253" t="s">
        <v>465</v>
      </c>
      <c r="E54" s="255" t="s">
        <v>509</v>
      </c>
      <c r="F54" s="332" t="s">
        <v>520</v>
      </c>
      <c r="G54" s="337" t="s">
        <v>392</v>
      </c>
      <c r="H54" s="337"/>
      <c r="I54" s="337"/>
      <c r="J54" s="337" t="s">
        <v>392</v>
      </c>
      <c r="K54" s="337"/>
      <c r="L54" s="338"/>
      <c r="M54" s="337" t="s">
        <v>392</v>
      </c>
      <c r="N54" s="337"/>
      <c r="O54" s="337"/>
      <c r="P54" s="337" t="s">
        <v>392</v>
      </c>
      <c r="Q54" s="337"/>
      <c r="R54" s="337"/>
      <c r="S54" s="251">
        <v>1</v>
      </c>
    </row>
    <row r="55" spans="1:29" ht="39.75" customHeight="1" x14ac:dyDescent="0.2">
      <c r="A55" s="258" t="s">
        <v>533</v>
      </c>
      <c r="B55" s="258"/>
      <c r="C55" s="258"/>
      <c r="D55" s="259"/>
      <c r="E55" s="258"/>
      <c r="F55" s="258"/>
      <c r="G55" s="252"/>
      <c r="H55" s="252"/>
      <c r="I55" s="252"/>
      <c r="J55" s="252"/>
      <c r="K55" s="252"/>
      <c r="L55" s="252"/>
      <c r="M55" s="252"/>
      <c r="N55" s="252"/>
      <c r="O55" s="252"/>
      <c r="P55" s="252"/>
      <c r="Q55" s="252"/>
      <c r="R55" s="252"/>
    </row>
    <row r="56" spans="1:29" ht="71.25" customHeight="1" x14ac:dyDescent="0.2">
      <c r="A56" s="292">
        <v>1</v>
      </c>
      <c r="B56" s="328" t="s">
        <v>407</v>
      </c>
      <c r="C56" s="260">
        <v>1</v>
      </c>
      <c r="D56" s="260" t="s">
        <v>408</v>
      </c>
      <c r="E56" s="261" t="s">
        <v>397</v>
      </c>
      <c r="F56" s="255" t="s">
        <v>398</v>
      </c>
      <c r="G56" s="345"/>
      <c r="H56" s="346"/>
      <c r="I56" s="346"/>
      <c r="J56" s="330"/>
      <c r="K56" s="330"/>
      <c r="L56" s="345"/>
      <c r="M56" s="345"/>
      <c r="N56" s="330"/>
      <c r="O56" s="330"/>
      <c r="P56" s="331"/>
      <c r="Q56" s="345" t="s">
        <v>392</v>
      </c>
      <c r="R56" s="345" t="s">
        <v>392</v>
      </c>
    </row>
    <row r="57" spans="1:29" ht="24" customHeight="1" x14ac:dyDescent="0.2">
      <c r="B57" s="266"/>
      <c r="C57" s="266">
        <f>SUM(C13:C56)</f>
        <v>124</v>
      </c>
      <c r="G57" s="267">
        <f>+COUNTIF(G13:G56,"x")</f>
        <v>16</v>
      </c>
      <c r="H57" s="267">
        <f t="shared" ref="H57:R57" si="0">+COUNTIF(H13:H56,"x")</f>
        <v>16</v>
      </c>
      <c r="I57" s="267">
        <f t="shared" si="0"/>
        <v>12</v>
      </c>
      <c r="J57" s="267">
        <f t="shared" si="0"/>
        <v>14</v>
      </c>
      <c r="K57" s="267">
        <f t="shared" si="0"/>
        <v>14</v>
      </c>
      <c r="L57" s="267">
        <f t="shared" si="0"/>
        <v>11</v>
      </c>
      <c r="M57" s="267">
        <f t="shared" si="0"/>
        <v>14</v>
      </c>
      <c r="N57" s="267">
        <f t="shared" si="0"/>
        <v>10</v>
      </c>
      <c r="O57" s="267">
        <f t="shared" si="0"/>
        <v>12</v>
      </c>
      <c r="P57" s="267">
        <f t="shared" si="0"/>
        <v>14</v>
      </c>
      <c r="Q57" s="267">
        <f t="shared" si="0"/>
        <v>11</v>
      </c>
      <c r="R57" s="267">
        <f t="shared" si="0"/>
        <v>9</v>
      </c>
    </row>
    <row r="58" spans="1:29" s="266" customFormat="1" ht="18" x14ac:dyDescent="0.2">
      <c r="A58" s="484" t="s">
        <v>435</v>
      </c>
      <c r="B58" s="485"/>
      <c r="C58" s="485"/>
      <c r="D58" s="485"/>
      <c r="E58" s="485"/>
      <c r="G58" s="267"/>
      <c r="H58" s="267"/>
      <c r="I58" s="267"/>
      <c r="J58" s="267"/>
      <c r="K58" s="269"/>
      <c r="L58" s="269"/>
      <c r="M58" s="269"/>
      <c r="N58" s="269"/>
      <c r="O58" s="269"/>
      <c r="P58" s="269"/>
      <c r="Q58" s="269"/>
      <c r="R58" s="269"/>
      <c r="S58" s="270"/>
      <c r="T58" s="270"/>
      <c r="U58" s="270"/>
      <c r="V58" s="270"/>
      <c r="W58" s="270"/>
      <c r="X58" s="270"/>
      <c r="Y58" s="270"/>
      <c r="Z58" s="270"/>
      <c r="AA58" s="270"/>
      <c r="AB58" s="270"/>
      <c r="AC58" s="271"/>
    </row>
    <row r="59" spans="1:29" ht="18" x14ac:dyDescent="0.2">
      <c r="A59" s="297" t="s">
        <v>436</v>
      </c>
      <c r="B59" s="293" t="s">
        <v>497</v>
      </c>
      <c r="C59" s="486"/>
      <c r="D59" s="486"/>
      <c r="E59" s="486"/>
      <c r="F59" s="487"/>
      <c r="G59" s="488"/>
      <c r="H59" s="488"/>
      <c r="I59" s="489"/>
      <c r="J59" s="486"/>
      <c r="K59" s="486"/>
      <c r="L59" s="486"/>
      <c r="M59" s="486"/>
      <c r="N59" s="486"/>
      <c r="O59" s="486"/>
      <c r="P59" s="298"/>
      <c r="Q59" s="298"/>
      <c r="R59" s="298"/>
    </row>
    <row r="60" spans="1:29" ht="42.75" x14ac:dyDescent="0.2">
      <c r="A60" s="297" t="s">
        <v>437</v>
      </c>
      <c r="B60" s="329" t="s">
        <v>496</v>
      </c>
      <c r="C60" s="474"/>
      <c r="D60" s="474"/>
      <c r="E60" s="474"/>
      <c r="F60" s="475"/>
      <c r="G60" s="476"/>
      <c r="H60" s="476"/>
      <c r="I60" s="477"/>
      <c r="J60" s="474"/>
      <c r="K60" s="474"/>
      <c r="L60" s="474"/>
      <c r="M60" s="474"/>
      <c r="N60" s="474"/>
      <c r="O60" s="474"/>
      <c r="P60" s="299"/>
      <c r="Q60" s="299"/>
      <c r="R60" s="299"/>
    </row>
    <row r="61" spans="1:29" ht="61.5" customHeight="1" x14ac:dyDescent="0.2">
      <c r="A61" s="478"/>
      <c r="B61" s="479"/>
      <c r="C61" s="479"/>
      <c r="D61" s="479"/>
      <c r="E61" s="479"/>
      <c r="F61" s="479"/>
      <c r="G61" s="479"/>
      <c r="H61" s="479"/>
      <c r="I61" s="479"/>
      <c r="J61" s="479"/>
      <c r="K61" s="479"/>
      <c r="L61" s="479"/>
      <c r="M61" s="479"/>
      <c r="N61" s="479"/>
      <c r="O61" s="479"/>
      <c r="P61" s="479"/>
      <c r="Q61" s="479"/>
      <c r="R61" s="479"/>
      <c r="S61" s="272"/>
      <c r="T61" s="272"/>
      <c r="U61" s="272"/>
      <c r="V61" s="272"/>
      <c r="W61" s="272"/>
      <c r="X61" s="272"/>
      <c r="Y61" s="273"/>
      <c r="Z61" s="273"/>
      <c r="AA61" s="274"/>
      <c r="AB61" s="275"/>
    </row>
    <row r="62" spans="1:29" x14ac:dyDescent="0.2">
      <c r="A62" s="479"/>
      <c r="B62" s="479"/>
      <c r="C62" s="479"/>
      <c r="D62" s="479"/>
      <c r="E62" s="479"/>
      <c r="F62" s="479"/>
      <c r="G62" s="479"/>
      <c r="H62" s="479"/>
      <c r="I62" s="479"/>
      <c r="J62" s="479"/>
      <c r="K62" s="479"/>
      <c r="L62" s="479"/>
      <c r="M62" s="479"/>
      <c r="N62" s="479"/>
      <c r="O62" s="479"/>
      <c r="P62" s="479"/>
      <c r="Q62" s="479"/>
      <c r="R62" s="479"/>
    </row>
    <row r="63" spans="1:29" ht="15" x14ac:dyDescent="0.25">
      <c r="B63" s="268"/>
      <c r="G63" s="251"/>
    </row>
    <row r="64" spans="1:29" ht="15" x14ac:dyDescent="0.25">
      <c r="B64" s="268"/>
      <c r="G64" s="251"/>
    </row>
    <row r="65" spans="2:7" x14ac:dyDescent="0.2">
      <c r="G65" s="251"/>
    </row>
    <row r="66" spans="2:7" ht="15" x14ac:dyDescent="0.25">
      <c r="B66" s="268"/>
      <c r="G66" s="251"/>
    </row>
    <row r="67" spans="2:7" x14ac:dyDescent="0.2">
      <c r="G67" s="251"/>
    </row>
    <row r="68" spans="2:7" x14ac:dyDescent="0.2">
      <c r="G68" s="251"/>
    </row>
    <row r="69" spans="2:7" x14ac:dyDescent="0.2">
      <c r="G69" s="251"/>
    </row>
    <row r="70" spans="2:7" x14ac:dyDescent="0.2">
      <c r="G70" s="251"/>
    </row>
    <row r="71" spans="2:7" x14ac:dyDescent="0.2">
      <c r="G71" s="251"/>
    </row>
    <row r="72" spans="2:7" x14ac:dyDescent="0.2">
      <c r="G72" s="251"/>
    </row>
    <row r="73" spans="2:7" x14ac:dyDescent="0.2">
      <c r="G73" s="251"/>
    </row>
    <row r="74" spans="2:7" x14ac:dyDescent="0.2">
      <c r="G74" s="251"/>
    </row>
    <row r="75" spans="2:7" x14ac:dyDescent="0.2">
      <c r="G75" s="251"/>
    </row>
    <row r="76" spans="2:7" x14ac:dyDescent="0.2">
      <c r="G76" s="251"/>
    </row>
    <row r="77" spans="2:7" x14ac:dyDescent="0.2">
      <c r="G77" s="251"/>
    </row>
    <row r="78" spans="2:7" x14ac:dyDescent="0.2">
      <c r="G78" s="251"/>
    </row>
    <row r="79" spans="2:7" x14ac:dyDescent="0.2">
      <c r="G79" s="251"/>
    </row>
    <row r="80" spans="2:7" x14ac:dyDescent="0.2">
      <c r="G80" s="251"/>
    </row>
    <row r="81" spans="7:7" x14ac:dyDescent="0.2">
      <c r="G81" s="251"/>
    </row>
    <row r="82" spans="7:7" x14ac:dyDescent="0.2">
      <c r="G82" s="251"/>
    </row>
    <row r="83" spans="7:7" x14ac:dyDescent="0.2">
      <c r="G83" s="251"/>
    </row>
    <row r="84" spans="7:7" x14ac:dyDescent="0.2">
      <c r="G84" s="251"/>
    </row>
    <row r="85" spans="7:7" x14ac:dyDescent="0.2">
      <c r="G85" s="251"/>
    </row>
    <row r="86" spans="7:7" x14ac:dyDescent="0.2">
      <c r="G86" s="251"/>
    </row>
    <row r="87" spans="7:7" x14ac:dyDescent="0.2">
      <c r="G87" s="251"/>
    </row>
    <row r="88" spans="7:7" x14ac:dyDescent="0.2">
      <c r="G88" s="251"/>
    </row>
    <row r="89" spans="7:7" x14ac:dyDescent="0.2">
      <c r="G89" s="251"/>
    </row>
    <row r="90" spans="7:7" x14ac:dyDescent="0.2">
      <c r="G90" s="251"/>
    </row>
    <row r="91" spans="7:7" x14ac:dyDescent="0.2">
      <c r="G91" s="251"/>
    </row>
    <row r="92" spans="7:7" x14ac:dyDescent="0.2">
      <c r="G92" s="251"/>
    </row>
    <row r="93" spans="7:7" x14ac:dyDescent="0.2">
      <c r="G93" s="251"/>
    </row>
    <row r="94" spans="7:7" x14ac:dyDescent="0.2">
      <c r="G94" s="251"/>
    </row>
    <row r="95" spans="7:7" x14ac:dyDescent="0.2">
      <c r="G95" s="251"/>
    </row>
  </sheetData>
  <autoFilter ref="A11:AC60" xr:uid="{00000000-0009-0000-0000-00000A000000}"/>
  <mergeCells count="33">
    <mergeCell ref="A8:B8"/>
    <mergeCell ref="C8:K8"/>
    <mergeCell ref="L8:N8"/>
    <mergeCell ref="O8:R8"/>
    <mergeCell ref="A2:A5"/>
    <mergeCell ref="B2:P3"/>
    <mergeCell ref="Q2:R2"/>
    <mergeCell ref="Q3:R3"/>
    <mergeCell ref="B4:P5"/>
    <mergeCell ref="Q4:R5"/>
    <mergeCell ref="A6:R6"/>
    <mergeCell ref="A7:B7"/>
    <mergeCell ref="C7:K7"/>
    <mergeCell ref="L7:N7"/>
    <mergeCell ref="O7:R7"/>
    <mergeCell ref="A9:B9"/>
    <mergeCell ref="C9:K9"/>
    <mergeCell ref="L9:N9"/>
    <mergeCell ref="O9:R9"/>
    <mergeCell ref="A10:B10"/>
    <mergeCell ref="C10:K10"/>
    <mergeCell ref="L10:N10"/>
    <mergeCell ref="O10:R10"/>
    <mergeCell ref="C60:E60"/>
    <mergeCell ref="F60:I60"/>
    <mergeCell ref="J60:O60"/>
    <mergeCell ref="A61:R62"/>
    <mergeCell ref="A12:B12"/>
    <mergeCell ref="A27:B27"/>
    <mergeCell ref="A58:E58"/>
    <mergeCell ref="C59:E59"/>
    <mergeCell ref="F59:I59"/>
    <mergeCell ref="J59:O59"/>
  </mergeCells>
  <pageMargins left="0.23622047244094491" right="0.23622047244094491" top="0.74803149606299213" bottom="0.74803149606299213" header="0.31496062992125984" footer="0.31496062992125984"/>
  <pageSetup paperSize="147" scale="4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4:K21"/>
  <sheetViews>
    <sheetView workbookViewId="0"/>
  </sheetViews>
  <sheetFormatPr baseColWidth="10" defaultColWidth="11.42578125" defaultRowHeight="15" x14ac:dyDescent="0.25"/>
  <cols>
    <col min="1" max="2" width="11.42578125" style="5"/>
    <col min="3" max="3" width="16.85546875" style="5" customWidth="1"/>
    <col min="4" max="16384" width="11.42578125" style="5"/>
  </cols>
  <sheetData>
    <row r="4" spans="3:11" ht="15.75" thickBot="1" x14ac:dyDescent="0.3"/>
    <row r="5" spans="3:11" x14ac:dyDescent="0.25">
      <c r="C5" s="147" t="s">
        <v>251</v>
      </c>
      <c r="D5" s="148"/>
      <c r="E5" s="148"/>
      <c r="F5" s="148"/>
      <c r="G5" s="148"/>
      <c r="H5" s="148"/>
      <c r="I5" s="148"/>
      <c r="J5" s="148"/>
      <c r="K5" s="149"/>
    </row>
    <row r="6" spans="3:11" ht="32.25" customHeight="1" thickBot="1" x14ac:dyDescent="0.3">
      <c r="C6" s="167" t="s">
        <v>269</v>
      </c>
      <c r="D6" s="532" t="s">
        <v>273</v>
      </c>
      <c r="E6" s="532"/>
      <c r="F6" s="532"/>
      <c r="G6" s="532"/>
      <c r="H6" s="532"/>
      <c r="I6" s="532"/>
      <c r="J6" s="532"/>
      <c r="K6" s="533"/>
    </row>
    <row r="9" spans="3:11" ht="384" customHeight="1" x14ac:dyDescent="0.25">
      <c r="C9" s="367" t="s">
        <v>272</v>
      </c>
      <c r="D9" s="367"/>
      <c r="E9" s="367"/>
      <c r="F9" s="367"/>
      <c r="G9" s="367"/>
      <c r="H9" s="367"/>
      <c r="I9" s="367"/>
      <c r="J9" s="367"/>
      <c r="K9" s="367"/>
    </row>
    <row r="10" spans="3:11" ht="205.5" customHeight="1" x14ac:dyDescent="0.25">
      <c r="C10" s="367" t="s">
        <v>270</v>
      </c>
      <c r="D10" s="367"/>
      <c r="E10" s="367"/>
      <c r="F10" s="367"/>
      <c r="G10" s="367"/>
      <c r="H10" s="367"/>
      <c r="I10" s="367"/>
      <c r="J10" s="367"/>
      <c r="K10" s="367"/>
    </row>
    <row r="11" spans="3:11" ht="205.5" customHeight="1" thickBot="1" x14ac:dyDescent="0.3">
      <c r="C11" s="367" t="s">
        <v>271</v>
      </c>
      <c r="D11" s="367"/>
      <c r="E11" s="367"/>
      <c r="F11" s="367"/>
      <c r="G11" s="367"/>
      <c r="H11" s="367"/>
      <c r="I11" s="367"/>
      <c r="J11" s="367"/>
      <c r="K11" s="367"/>
    </row>
    <row r="12" spans="3:11" ht="39.75" customHeight="1" x14ac:dyDescent="0.25">
      <c r="C12" s="147" t="s">
        <v>251</v>
      </c>
      <c r="D12" s="148"/>
      <c r="E12" s="148"/>
      <c r="F12" s="148"/>
      <c r="G12" s="148"/>
      <c r="H12" s="148"/>
      <c r="I12" s="148"/>
      <c r="J12" s="148"/>
      <c r="K12" s="149"/>
    </row>
    <row r="13" spans="3:11" ht="15.75" thickBot="1" x14ac:dyDescent="0.3">
      <c r="C13" s="167" t="s">
        <v>274</v>
      </c>
      <c r="D13" s="532" t="s">
        <v>275</v>
      </c>
      <c r="E13" s="532"/>
      <c r="F13" s="532"/>
      <c r="G13" s="532"/>
      <c r="H13" s="532"/>
      <c r="I13" s="532"/>
      <c r="J13" s="532"/>
      <c r="K13" s="533"/>
    </row>
    <row r="16" spans="3:11" ht="184.5" customHeight="1" x14ac:dyDescent="0.25">
      <c r="C16" s="367" t="s">
        <v>276</v>
      </c>
      <c r="D16" s="367"/>
      <c r="E16" s="367"/>
      <c r="F16" s="367"/>
      <c r="G16" s="367"/>
      <c r="H16" s="367"/>
      <c r="I16" s="367"/>
      <c r="J16" s="367"/>
      <c r="K16" s="367"/>
    </row>
    <row r="17" spans="3:11" ht="320.25" customHeight="1" x14ac:dyDescent="0.25">
      <c r="C17" s="367" t="s">
        <v>277</v>
      </c>
      <c r="D17" s="367"/>
      <c r="E17" s="367"/>
      <c r="F17" s="367"/>
      <c r="G17" s="367"/>
      <c r="H17" s="367"/>
      <c r="I17" s="367"/>
      <c r="J17" s="367"/>
      <c r="K17" s="367"/>
    </row>
    <row r="18" spans="3:11" ht="242.25" customHeight="1" x14ac:dyDescent="0.25">
      <c r="C18" s="367" t="s">
        <v>278</v>
      </c>
      <c r="D18" s="367"/>
      <c r="E18" s="367"/>
      <c r="F18" s="367"/>
      <c r="G18" s="367"/>
      <c r="H18" s="367"/>
      <c r="I18" s="367"/>
      <c r="J18" s="367"/>
      <c r="K18" s="367"/>
    </row>
    <row r="19" spans="3:11" ht="252" customHeight="1" x14ac:dyDescent="0.25">
      <c r="C19" s="367" t="s">
        <v>279</v>
      </c>
      <c r="D19" s="367"/>
      <c r="E19" s="367"/>
      <c r="F19" s="367"/>
      <c r="G19" s="367"/>
      <c r="H19" s="367"/>
      <c r="I19" s="367"/>
      <c r="J19" s="367"/>
      <c r="K19" s="367"/>
    </row>
    <row r="20" spans="3:11" ht="161.25" customHeight="1" x14ac:dyDescent="0.25">
      <c r="C20" s="367" t="s">
        <v>280</v>
      </c>
      <c r="D20" s="367"/>
      <c r="E20" s="367"/>
      <c r="F20" s="367"/>
      <c r="G20" s="367"/>
      <c r="H20" s="367"/>
      <c r="I20" s="367"/>
      <c r="J20" s="367"/>
      <c r="K20" s="367"/>
    </row>
    <row r="21" spans="3:11" ht="16.5" x14ac:dyDescent="0.25">
      <c r="C21" s="534" t="s">
        <v>259</v>
      </c>
      <c r="D21" s="534"/>
      <c r="E21" s="534"/>
      <c r="F21" s="534"/>
      <c r="G21" s="534"/>
      <c r="H21" s="534"/>
      <c r="I21" s="534"/>
      <c r="J21" s="534"/>
      <c r="K21" s="534"/>
    </row>
  </sheetData>
  <mergeCells count="11">
    <mergeCell ref="C9:K9"/>
    <mergeCell ref="C10:K10"/>
    <mergeCell ref="C11:K11"/>
    <mergeCell ref="D6:K6"/>
    <mergeCell ref="C21:K21"/>
    <mergeCell ref="D13:K13"/>
    <mergeCell ref="C16:K16"/>
    <mergeCell ref="C18:K18"/>
    <mergeCell ref="C20:K20"/>
    <mergeCell ref="C17:K17"/>
    <mergeCell ref="C19:K19"/>
  </mergeCell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D57"/>
  <sheetViews>
    <sheetView view="pageBreakPreview" topLeftCell="A10" zoomScale="35" zoomScaleNormal="91" zoomScaleSheetLayoutView="35" workbookViewId="0">
      <selection activeCell="A19" sqref="A19:XFD19"/>
    </sheetView>
  </sheetViews>
  <sheetFormatPr baseColWidth="10" defaultColWidth="11.42578125" defaultRowHeight="28.5" x14ac:dyDescent="0.45"/>
  <cols>
    <col min="1" max="1" width="80" style="18" customWidth="1"/>
    <col min="2" max="2" width="80" style="19" customWidth="1"/>
    <col min="3" max="3" width="80" style="20" customWidth="1"/>
    <col min="4" max="4" width="56.5703125" style="20" customWidth="1"/>
    <col min="5" max="7" width="13.140625" style="19" customWidth="1"/>
    <col min="8" max="11" width="12.28515625" style="19" customWidth="1"/>
    <col min="12" max="19" width="12.28515625" style="18" customWidth="1"/>
    <col min="20" max="89" width="11.42578125" style="18"/>
    <col min="90" max="90" width="10.85546875" style="18" customWidth="1"/>
    <col min="91" max="93" width="11.42578125" style="18"/>
    <col min="94" max="16384" width="11.42578125" style="19"/>
  </cols>
  <sheetData>
    <row r="1" spans="1:108" s="13" customFormat="1" ht="45.75" customHeight="1" x14ac:dyDescent="0.25">
      <c r="A1" s="535" t="s">
        <v>17</v>
      </c>
      <c r="B1" s="538" t="s">
        <v>208</v>
      </c>
      <c r="C1" s="539"/>
      <c r="D1" s="539"/>
      <c r="E1" s="539"/>
      <c r="F1" s="539"/>
      <c r="G1" s="539"/>
      <c r="H1" s="539"/>
      <c r="I1" s="539"/>
      <c r="J1" s="539"/>
      <c r="K1" s="539"/>
      <c r="L1" s="555" t="s">
        <v>213</v>
      </c>
      <c r="M1" s="555"/>
      <c r="N1" s="555"/>
      <c r="O1" s="555"/>
      <c r="P1" s="555"/>
      <c r="Q1" s="555"/>
      <c r="R1" s="555"/>
      <c r="S1" s="555"/>
      <c r="T1" s="555"/>
      <c r="U1" s="556"/>
    </row>
    <row r="2" spans="1:108" s="13" customFormat="1" ht="45.75" customHeight="1" x14ac:dyDescent="0.25">
      <c r="A2" s="536"/>
      <c r="B2" s="540"/>
      <c r="C2" s="541"/>
      <c r="D2" s="541"/>
      <c r="E2" s="541"/>
      <c r="F2" s="541"/>
      <c r="G2" s="541"/>
      <c r="H2" s="541"/>
      <c r="I2" s="541"/>
      <c r="J2" s="541"/>
      <c r="K2" s="541"/>
      <c r="L2" s="557"/>
      <c r="M2" s="557"/>
      <c r="N2" s="557"/>
      <c r="O2" s="557"/>
      <c r="P2" s="557"/>
      <c r="Q2" s="557"/>
      <c r="R2" s="557"/>
      <c r="S2" s="557"/>
      <c r="T2" s="557"/>
      <c r="U2" s="558"/>
    </row>
    <row r="3" spans="1:108" s="13" customFormat="1" ht="106.5" customHeight="1" x14ac:dyDescent="0.25">
      <c r="A3" s="537"/>
      <c r="B3" s="540"/>
      <c r="C3" s="541"/>
      <c r="D3" s="541"/>
      <c r="E3" s="541"/>
      <c r="F3" s="541"/>
      <c r="G3" s="541"/>
      <c r="H3" s="541"/>
      <c r="I3" s="541"/>
      <c r="J3" s="541"/>
      <c r="K3" s="541"/>
      <c r="L3" s="557"/>
      <c r="M3" s="557"/>
      <c r="N3" s="557"/>
      <c r="O3" s="557"/>
      <c r="P3" s="557"/>
      <c r="Q3" s="557"/>
      <c r="R3" s="557"/>
      <c r="S3" s="557"/>
      <c r="T3" s="557"/>
      <c r="U3" s="558"/>
    </row>
    <row r="4" spans="1:108" s="13" customFormat="1" ht="95.25" customHeight="1" x14ac:dyDescent="0.25">
      <c r="A4" s="78" t="s">
        <v>21</v>
      </c>
      <c r="B4" s="559"/>
      <c r="C4" s="559"/>
      <c r="D4" s="559"/>
      <c r="E4" s="559"/>
      <c r="F4" s="559"/>
      <c r="G4" s="559"/>
      <c r="H4" s="559"/>
      <c r="I4" s="559"/>
      <c r="J4" s="559"/>
      <c r="K4" s="559"/>
      <c r="L4" s="559"/>
      <c r="M4" s="559"/>
      <c r="N4" s="559"/>
      <c r="O4" s="559"/>
      <c r="P4" s="559"/>
      <c r="Q4" s="559"/>
      <c r="R4" s="559"/>
      <c r="S4" s="559"/>
      <c r="T4" s="559"/>
      <c r="U4" s="560"/>
    </row>
    <row r="5" spans="1:108" s="13" customFormat="1" ht="95.25" customHeight="1" x14ac:dyDescent="0.25">
      <c r="A5" s="78" t="s">
        <v>214</v>
      </c>
      <c r="B5" s="559"/>
      <c r="C5" s="559"/>
      <c r="D5" s="559"/>
      <c r="E5" s="559"/>
      <c r="F5" s="559"/>
      <c r="G5" s="559"/>
      <c r="H5" s="559"/>
      <c r="I5" s="559"/>
      <c r="J5" s="559"/>
      <c r="K5" s="559"/>
      <c r="L5" s="559"/>
      <c r="M5" s="559"/>
      <c r="N5" s="559"/>
      <c r="O5" s="559"/>
      <c r="P5" s="559"/>
      <c r="Q5" s="559"/>
      <c r="R5" s="559"/>
      <c r="S5" s="559"/>
      <c r="T5" s="559"/>
      <c r="U5" s="560"/>
    </row>
    <row r="6" spans="1:108" s="13" customFormat="1" ht="95.25" customHeight="1" x14ac:dyDescent="0.25">
      <c r="A6" s="78" t="s">
        <v>215</v>
      </c>
      <c r="B6" s="559"/>
      <c r="C6" s="559"/>
      <c r="D6" s="559"/>
      <c r="E6" s="559"/>
      <c r="F6" s="559"/>
      <c r="G6" s="559"/>
      <c r="H6" s="559"/>
      <c r="I6" s="559"/>
      <c r="J6" s="559"/>
      <c r="K6" s="559"/>
      <c r="L6" s="559"/>
      <c r="M6" s="559"/>
      <c r="N6" s="559"/>
      <c r="O6" s="559"/>
      <c r="P6" s="559"/>
      <c r="Q6" s="559"/>
      <c r="R6" s="559"/>
      <c r="S6" s="559"/>
      <c r="T6" s="559"/>
      <c r="U6" s="560"/>
    </row>
    <row r="7" spans="1:108" s="13" customFormat="1" ht="95.25" customHeight="1" x14ac:dyDescent="0.25">
      <c r="A7" s="78" t="s">
        <v>216</v>
      </c>
      <c r="B7" s="559"/>
      <c r="C7" s="559"/>
      <c r="D7" s="559"/>
      <c r="E7" s="559"/>
      <c r="F7" s="559"/>
      <c r="G7" s="559"/>
      <c r="H7" s="559"/>
      <c r="I7" s="559"/>
      <c r="J7" s="559"/>
      <c r="K7" s="559"/>
      <c r="L7" s="559"/>
      <c r="M7" s="559"/>
      <c r="N7" s="559"/>
      <c r="O7" s="559"/>
      <c r="P7" s="559"/>
      <c r="Q7" s="559"/>
      <c r="R7" s="559"/>
      <c r="S7" s="559"/>
      <c r="T7" s="559"/>
      <c r="U7" s="560"/>
    </row>
    <row r="8" spans="1:108" s="13" customFormat="1" ht="95.25" customHeight="1" thickBot="1" x14ac:dyDescent="0.3">
      <c r="A8" s="79" t="s">
        <v>217</v>
      </c>
      <c r="B8" s="561"/>
      <c r="C8" s="561"/>
      <c r="D8" s="561"/>
      <c r="E8" s="561"/>
      <c r="F8" s="561"/>
      <c r="G8" s="561"/>
      <c r="H8" s="561"/>
      <c r="I8" s="561"/>
      <c r="J8" s="561"/>
      <c r="K8" s="561"/>
      <c r="L8" s="561"/>
      <c r="M8" s="561"/>
      <c r="N8" s="561"/>
      <c r="O8" s="561"/>
      <c r="P8" s="561"/>
      <c r="Q8" s="561"/>
      <c r="R8" s="561"/>
      <c r="S8" s="561"/>
      <c r="T8" s="561"/>
      <c r="U8" s="562"/>
    </row>
    <row r="9" spans="1:108" s="570" customFormat="1" ht="12.75" customHeight="1" x14ac:dyDescent="0.25"/>
    <row r="10" spans="1:108" s="570" customFormat="1" ht="12.75" customHeight="1" x14ac:dyDescent="0.25"/>
    <row r="11" spans="1:108" s="570" customFormat="1" ht="12.75" customHeight="1" x14ac:dyDescent="0.25"/>
    <row r="12" spans="1:108" s="570" customFormat="1" ht="13.5" customHeight="1" thickBot="1" x14ac:dyDescent="0.3"/>
    <row r="13" spans="1:108" s="15" customFormat="1" ht="46.5" customHeight="1" x14ac:dyDescent="0.25">
      <c r="A13" s="543" t="s">
        <v>219</v>
      </c>
      <c r="B13" s="545" t="s">
        <v>205</v>
      </c>
      <c r="C13" s="545" t="s">
        <v>22</v>
      </c>
      <c r="D13" s="545" t="s">
        <v>218</v>
      </c>
      <c r="E13" s="554" t="s">
        <v>23</v>
      </c>
      <c r="F13" s="554"/>
      <c r="G13" s="554"/>
      <c r="H13" s="554"/>
      <c r="I13" s="554"/>
      <c r="J13" s="552" t="s">
        <v>221</v>
      </c>
      <c r="K13" s="552"/>
      <c r="L13" s="552"/>
      <c r="M13" s="552"/>
      <c r="N13" s="552"/>
      <c r="O13" s="552"/>
      <c r="P13" s="552"/>
      <c r="Q13" s="552"/>
      <c r="R13" s="552"/>
      <c r="S13" s="552"/>
      <c r="T13" s="552"/>
      <c r="U13" s="553"/>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row>
    <row r="14" spans="1:108" s="15" customFormat="1" ht="12.75" customHeight="1" x14ac:dyDescent="0.25">
      <c r="A14" s="544"/>
      <c r="B14" s="546"/>
      <c r="C14" s="546"/>
      <c r="D14" s="546"/>
      <c r="E14" s="563" t="s">
        <v>206</v>
      </c>
      <c r="F14" s="563" t="s">
        <v>207</v>
      </c>
      <c r="G14" s="563" t="s">
        <v>210</v>
      </c>
      <c r="H14" s="563" t="s">
        <v>211</v>
      </c>
      <c r="I14" s="563" t="s">
        <v>212</v>
      </c>
      <c r="J14" s="547" t="s">
        <v>209</v>
      </c>
      <c r="K14" s="547"/>
      <c r="L14" s="547"/>
      <c r="M14" s="547"/>
      <c r="N14" s="547"/>
      <c r="O14" s="547"/>
      <c r="P14" s="547"/>
      <c r="Q14" s="547"/>
      <c r="R14" s="547"/>
      <c r="S14" s="547"/>
      <c r="T14" s="547"/>
      <c r="U14" s="548"/>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row>
    <row r="15" spans="1:108" s="15" customFormat="1" ht="23.25" customHeight="1" x14ac:dyDescent="0.25">
      <c r="A15" s="544"/>
      <c r="B15" s="546"/>
      <c r="C15" s="546"/>
      <c r="D15" s="546"/>
      <c r="E15" s="564"/>
      <c r="F15" s="564"/>
      <c r="G15" s="564"/>
      <c r="H15" s="564"/>
      <c r="I15" s="564"/>
      <c r="J15" s="547"/>
      <c r="K15" s="547"/>
      <c r="L15" s="547"/>
      <c r="M15" s="547"/>
      <c r="N15" s="547"/>
      <c r="O15" s="547"/>
      <c r="P15" s="547"/>
      <c r="Q15" s="547"/>
      <c r="R15" s="547"/>
      <c r="S15" s="547"/>
      <c r="T15" s="547"/>
      <c r="U15" s="548"/>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row>
    <row r="16" spans="1:108" s="15" customFormat="1" ht="208.5" customHeight="1" x14ac:dyDescent="0.25">
      <c r="A16" s="544"/>
      <c r="B16" s="546"/>
      <c r="C16" s="546"/>
      <c r="D16" s="546"/>
      <c r="E16" s="564"/>
      <c r="F16" s="564"/>
      <c r="G16" s="564"/>
      <c r="H16" s="564"/>
      <c r="I16" s="564"/>
      <c r="J16" s="566" t="s">
        <v>170</v>
      </c>
      <c r="K16" s="566" t="s">
        <v>171</v>
      </c>
      <c r="L16" s="566" t="s">
        <v>172</v>
      </c>
      <c r="M16" s="566" t="s">
        <v>173</v>
      </c>
      <c r="N16" s="566" t="s">
        <v>174</v>
      </c>
      <c r="O16" s="566" t="s">
        <v>175</v>
      </c>
      <c r="P16" s="566" t="s">
        <v>176</v>
      </c>
      <c r="Q16" s="566" t="s">
        <v>177</v>
      </c>
      <c r="R16" s="566" t="s">
        <v>178</v>
      </c>
      <c r="S16" s="566" t="s">
        <v>179</v>
      </c>
      <c r="T16" s="566" t="s">
        <v>180</v>
      </c>
      <c r="U16" s="568" t="s">
        <v>181</v>
      </c>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row>
    <row r="17" spans="1:21" s="27" customFormat="1" ht="44.25" customHeight="1" x14ac:dyDescent="0.25">
      <c r="A17" s="549" t="s">
        <v>222</v>
      </c>
      <c r="B17" s="550"/>
      <c r="C17" s="550"/>
      <c r="D17" s="551"/>
      <c r="E17" s="565"/>
      <c r="F17" s="565"/>
      <c r="G17" s="565"/>
      <c r="H17" s="565"/>
      <c r="I17" s="565"/>
      <c r="J17" s="567"/>
      <c r="K17" s="567"/>
      <c r="L17" s="567"/>
      <c r="M17" s="567"/>
      <c r="N17" s="567"/>
      <c r="O17" s="567"/>
      <c r="P17" s="567"/>
      <c r="Q17" s="567"/>
      <c r="R17" s="567"/>
      <c r="S17" s="567"/>
      <c r="T17" s="567"/>
      <c r="U17" s="569"/>
    </row>
    <row r="18" spans="1:21" s="27" customFormat="1" ht="90.75" customHeight="1" x14ac:dyDescent="0.25">
      <c r="A18" s="80"/>
      <c r="B18" s="21"/>
      <c r="C18" s="21"/>
      <c r="D18" s="21"/>
      <c r="E18" s="17"/>
      <c r="F18" s="17"/>
      <c r="G18" s="17"/>
      <c r="H18" s="17"/>
      <c r="I18" s="17"/>
      <c r="J18" s="17"/>
      <c r="K18" s="17"/>
      <c r="L18" s="17"/>
      <c r="M18" s="17"/>
      <c r="N18" s="17"/>
      <c r="O18" s="17"/>
      <c r="P18" s="17"/>
      <c r="Q18" s="17"/>
      <c r="R18" s="17"/>
      <c r="S18" s="17"/>
      <c r="T18" s="17"/>
      <c r="U18" s="81"/>
    </row>
    <row r="19" spans="1:21" s="27" customFormat="1" ht="90.75" customHeight="1" x14ac:dyDescent="0.25">
      <c r="A19" s="80"/>
      <c r="B19" s="21"/>
      <c r="C19" s="21"/>
      <c r="D19" s="21"/>
      <c r="E19" s="17"/>
      <c r="F19" s="17"/>
      <c r="G19" s="17"/>
      <c r="H19" s="17"/>
      <c r="I19" s="17"/>
      <c r="J19" s="17"/>
      <c r="K19" s="17"/>
      <c r="L19" s="17"/>
      <c r="M19" s="17"/>
      <c r="N19" s="17"/>
      <c r="O19" s="17"/>
      <c r="P19" s="17"/>
      <c r="Q19" s="17"/>
      <c r="R19" s="17"/>
      <c r="S19" s="17"/>
      <c r="T19" s="17"/>
      <c r="U19" s="81"/>
    </row>
    <row r="20" spans="1:21" s="27" customFormat="1" ht="90.75" customHeight="1" x14ac:dyDescent="0.25">
      <c r="A20" s="80"/>
      <c r="B20" s="21"/>
      <c r="C20" s="21"/>
      <c r="D20" s="21"/>
      <c r="E20" s="17"/>
      <c r="F20" s="17"/>
      <c r="G20" s="17"/>
      <c r="H20" s="17"/>
      <c r="I20" s="17"/>
      <c r="J20" s="17"/>
      <c r="K20" s="17"/>
      <c r="L20" s="17"/>
      <c r="M20" s="17"/>
      <c r="N20" s="17"/>
      <c r="O20" s="17"/>
      <c r="P20" s="17"/>
      <c r="Q20" s="17"/>
      <c r="R20" s="17"/>
      <c r="S20" s="17"/>
      <c r="T20" s="17"/>
      <c r="U20" s="81"/>
    </row>
    <row r="21" spans="1:21" s="27" customFormat="1" ht="90.75" customHeight="1" x14ac:dyDescent="0.25">
      <c r="A21" s="80"/>
      <c r="B21" s="21"/>
      <c r="C21" s="21"/>
      <c r="D21" s="21"/>
      <c r="E21" s="17"/>
      <c r="F21" s="17"/>
      <c r="G21" s="17"/>
      <c r="H21" s="17"/>
      <c r="I21" s="17"/>
      <c r="J21" s="17"/>
      <c r="K21" s="17"/>
      <c r="L21" s="17"/>
      <c r="M21" s="17"/>
      <c r="N21" s="17"/>
      <c r="O21" s="17"/>
      <c r="P21" s="17"/>
      <c r="Q21" s="17"/>
      <c r="R21" s="17"/>
      <c r="S21" s="17"/>
      <c r="T21" s="17"/>
      <c r="U21" s="81"/>
    </row>
    <row r="22" spans="1:21" s="27" customFormat="1" ht="90.75" customHeight="1" x14ac:dyDescent="0.25">
      <c r="A22" s="80"/>
      <c r="B22" s="21"/>
      <c r="C22" s="21"/>
      <c r="D22" s="21"/>
      <c r="E22" s="17"/>
      <c r="F22" s="17"/>
      <c r="G22" s="17"/>
      <c r="H22" s="17"/>
      <c r="I22" s="17"/>
      <c r="J22" s="17"/>
      <c r="K22" s="17"/>
      <c r="L22" s="17"/>
      <c r="M22" s="17"/>
      <c r="N22" s="17"/>
      <c r="O22" s="17"/>
      <c r="P22" s="17"/>
      <c r="Q22" s="17"/>
      <c r="R22" s="17"/>
      <c r="S22" s="17"/>
      <c r="T22" s="17"/>
      <c r="U22" s="81"/>
    </row>
    <row r="23" spans="1:21" s="27" customFormat="1" ht="90.75" customHeight="1" x14ac:dyDescent="0.25">
      <c r="A23" s="80"/>
      <c r="B23" s="21"/>
      <c r="C23" s="21"/>
      <c r="D23" s="21"/>
      <c r="E23" s="17"/>
      <c r="F23" s="17"/>
      <c r="G23" s="17"/>
      <c r="H23" s="17"/>
      <c r="I23" s="17"/>
      <c r="J23" s="17"/>
      <c r="K23" s="17"/>
      <c r="L23" s="17"/>
      <c r="M23" s="17"/>
      <c r="N23" s="17"/>
      <c r="O23" s="17"/>
      <c r="P23" s="17"/>
      <c r="Q23" s="17"/>
      <c r="R23" s="17"/>
      <c r="S23" s="17"/>
      <c r="T23" s="17"/>
      <c r="U23" s="81"/>
    </row>
    <row r="24" spans="1:21" s="27" customFormat="1" ht="90.75" customHeight="1" x14ac:dyDescent="0.25">
      <c r="A24" s="80"/>
      <c r="B24" s="21"/>
      <c r="C24" s="21"/>
      <c r="D24" s="21"/>
      <c r="E24" s="17"/>
      <c r="F24" s="17"/>
      <c r="G24" s="17"/>
      <c r="H24" s="17"/>
      <c r="I24" s="17"/>
      <c r="J24" s="17"/>
      <c r="K24" s="17"/>
      <c r="L24" s="17"/>
      <c r="M24" s="17"/>
      <c r="N24" s="17"/>
      <c r="O24" s="17"/>
      <c r="P24" s="17"/>
      <c r="Q24" s="17"/>
      <c r="R24" s="17"/>
      <c r="S24" s="17"/>
      <c r="T24" s="17"/>
      <c r="U24" s="81"/>
    </row>
    <row r="25" spans="1:21" s="27" customFormat="1" ht="90.75" customHeight="1" x14ac:dyDescent="0.25">
      <c r="A25" s="80"/>
      <c r="B25" s="21"/>
      <c r="C25" s="21"/>
      <c r="D25" s="21"/>
      <c r="E25" s="17"/>
      <c r="F25" s="17"/>
      <c r="G25" s="17"/>
      <c r="H25" s="17"/>
      <c r="I25" s="17"/>
      <c r="J25" s="17"/>
      <c r="K25" s="17"/>
      <c r="L25" s="17"/>
      <c r="M25" s="17"/>
      <c r="N25" s="17"/>
      <c r="O25" s="17"/>
      <c r="P25" s="17"/>
      <c r="Q25" s="17"/>
      <c r="R25" s="17"/>
      <c r="S25" s="17"/>
      <c r="T25" s="17"/>
      <c r="U25" s="81"/>
    </row>
    <row r="26" spans="1:21" s="27" customFormat="1" ht="42.75" customHeight="1" x14ac:dyDescent="0.25">
      <c r="A26" s="549" t="s">
        <v>223</v>
      </c>
      <c r="B26" s="550"/>
      <c r="C26" s="550"/>
      <c r="D26" s="550"/>
      <c r="E26" s="75"/>
      <c r="F26" s="75"/>
      <c r="G26" s="75"/>
      <c r="H26" s="75"/>
      <c r="I26" s="75"/>
      <c r="J26" s="75"/>
      <c r="K26" s="75"/>
      <c r="L26" s="75"/>
      <c r="M26" s="75"/>
      <c r="N26" s="75"/>
      <c r="O26" s="75"/>
      <c r="P26" s="75"/>
      <c r="Q26" s="75"/>
      <c r="R26" s="75"/>
      <c r="S26" s="75"/>
      <c r="T26" s="75"/>
      <c r="U26" s="82"/>
    </row>
    <row r="27" spans="1:21" s="27" customFormat="1" ht="90.75" customHeight="1" x14ac:dyDescent="0.25">
      <c r="A27" s="80"/>
      <c r="B27" s="21"/>
      <c r="C27" s="21"/>
      <c r="D27" s="21"/>
      <c r="E27" s="17"/>
      <c r="F27" s="17"/>
      <c r="G27" s="17"/>
      <c r="H27" s="17"/>
      <c r="I27" s="17"/>
      <c r="J27" s="17"/>
      <c r="K27" s="17"/>
      <c r="L27" s="17"/>
      <c r="M27" s="17"/>
      <c r="N27" s="17"/>
      <c r="O27" s="17"/>
      <c r="P27" s="17"/>
      <c r="Q27" s="17"/>
      <c r="R27" s="17"/>
      <c r="S27" s="17"/>
      <c r="T27" s="17"/>
      <c r="U27" s="81"/>
    </row>
    <row r="28" spans="1:21" s="27" customFormat="1" ht="90.75" customHeight="1" x14ac:dyDescent="0.25">
      <c r="A28" s="80"/>
      <c r="B28" s="21"/>
      <c r="C28" s="21"/>
      <c r="D28" s="21"/>
      <c r="E28" s="17"/>
      <c r="F28" s="17"/>
      <c r="G28" s="17"/>
      <c r="H28" s="17"/>
      <c r="I28" s="17"/>
      <c r="J28" s="17"/>
      <c r="K28" s="17"/>
      <c r="L28" s="17"/>
      <c r="M28" s="17"/>
      <c r="N28" s="17"/>
      <c r="O28" s="17"/>
      <c r="P28" s="17"/>
      <c r="Q28" s="17"/>
      <c r="R28" s="17"/>
      <c r="S28" s="17"/>
      <c r="T28" s="17"/>
      <c r="U28" s="81"/>
    </row>
    <row r="29" spans="1:21" s="27" customFormat="1" ht="90.75" customHeight="1" x14ac:dyDescent="0.25">
      <c r="A29" s="80"/>
      <c r="B29" s="21"/>
      <c r="C29" s="21"/>
      <c r="D29" s="21"/>
      <c r="E29" s="17"/>
      <c r="F29" s="17"/>
      <c r="G29" s="17"/>
      <c r="H29" s="17"/>
      <c r="I29" s="17"/>
      <c r="J29" s="17"/>
      <c r="K29" s="17"/>
      <c r="L29" s="17"/>
      <c r="M29" s="17"/>
      <c r="N29" s="17"/>
      <c r="O29" s="17"/>
      <c r="P29" s="17"/>
      <c r="Q29" s="17"/>
      <c r="R29" s="17"/>
      <c r="S29" s="17"/>
      <c r="T29" s="17"/>
      <c r="U29" s="81"/>
    </row>
    <row r="30" spans="1:21" s="27" customFormat="1" ht="90.75" customHeight="1" x14ac:dyDescent="0.25">
      <c r="A30" s="80"/>
      <c r="B30" s="21"/>
      <c r="C30" s="21"/>
      <c r="D30" s="21"/>
      <c r="E30" s="17"/>
      <c r="F30" s="17"/>
      <c r="G30" s="17"/>
      <c r="H30" s="17"/>
      <c r="I30" s="17"/>
      <c r="J30" s="17"/>
      <c r="K30" s="17"/>
      <c r="L30" s="17"/>
      <c r="M30" s="17"/>
      <c r="N30" s="17"/>
      <c r="O30" s="17"/>
      <c r="P30" s="17"/>
      <c r="Q30" s="17"/>
      <c r="R30" s="17"/>
      <c r="S30" s="17"/>
      <c r="T30" s="17"/>
      <c r="U30" s="81"/>
    </row>
    <row r="31" spans="1:21" s="27" customFormat="1" ht="90.75" customHeight="1" x14ac:dyDescent="0.25">
      <c r="A31" s="80"/>
      <c r="B31" s="21"/>
      <c r="C31" s="21"/>
      <c r="D31" s="21"/>
      <c r="E31" s="21"/>
      <c r="F31" s="21"/>
      <c r="G31" s="21"/>
      <c r="H31" s="21"/>
      <c r="I31" s="17"/>
      <c r="J31" s="17"/>
      <c r="K31" s="17"/>
      <c r="L31" s="17"/>
      <c r="M31" s="17"/>
      <c r="N31" s="17"/>
      <c r="O31" s="17"/>
      <c r="P31" s="17"/>
      <c r="Q31" s="17"/>
      <c r="R31" s="17"/>
      <c r="S31" s="17"/>
      <c r="T31" s="17"/>
      <c r="U31" s="81"/>
    </row>
    <row r="32" spans="1:21" s="27" customFormat="1" ht="90.75" customHeight="1" x14ac:dyDescent="0.25">
      <c r="A32" s="80"/>
      <c r="B32" s="21"/>
      <c r="C32" s="21"/>
      <c r="D32" s="21"/>
      <c r="E32" s="21"/>
      <c r="F32" s="21"/>
      <c r="G32" s="21"/>
      <c r="H32" s="21"/>
      <c r="I32" s="17"/>
      <c r="J32" s="17"/>
      <c r="K32" s="17"/>
      <c r="L32" s="17"/>
      <c r="M32" s="17"/>
      <c r="N32" s="17"/>
      <c r="O32" s="17"/>
      <c r="P32" s="17"/>
      <c r="Q32" s="17"/>
      <c r="R32" s="17"/>
      <c r="S32" s="17"/>
      <c r="T32" s="17"/>
      <c r="U32" s="81"/>
    </row>
    <row r="33" spans="1:21" s="27" customFormat="1" ht="90.75" customHeight="1" x14ac:dyDescent="0.25">
      <c r="A33" s="83"/>
      <c r="B33" s="21"/>
      <c r="C33" s="21"/>
      <c r="D33" s="21"/>
      <c r="E33" s="21"/>
      <c r="F33" s="21"/>
      <c r="G33" s="21"/>
      <c r="H33" s="21"/>
      <c r="I33" s="17"/>
      <c r="J33" s="17"/>
      <c r="K33" s="17"/>
      <c r="L33" s="17"/>
      <c r="M33" s="17"/>
      <c r="N33" s="17"/>
      <c r="O33" s="17"/>
      <c r="P33" s="17"/>
      <c r="Q33" s="17"/>
      <c r="R33" s="17"/>
      <c r="S33" s="17"/>
      <c r="T33" s="17"/>
      <c r="U33" s="81"/>
    </row>
    <row r="34" spans="1:21" s="27" customFormat="1" ht="90.75" customHeight="1" x14ac:dyDescent="0.25">
      <c r="A34" s="83"/>
      <c r="B34" s="21"/>
      <c r="C34" s="21"/>
      <c r="D34" s="21"/>
      <c r="E34" s="21"/>
      <c r="F34" s="21"/>
      <c r="G34" s="21"/>
      <c r="H34" s="21"/>
      <c r="I34" s="17"/>
      <c r="J34" s="17"/>
      <c r="K34" s="17"/>
      <c r="L34" s="17"/>
      <c r="M34" s="17"/>
      <c r="N34" s="17"/>
      <c r="O34" s="17"/>
      <c r="P34" s="17"/>
      <c r="Q34" s="17"/>
      <c r="R34" s="17"/>
      <c r="S34" s="17"/>
      <c r="T34" s="17"/>
      <c r="U34" s="81"/>
    </row>
    <row r="35" spans="1:21" s="27" customFormat="1" ht="90.75" customHeight="1" x14ac:dyDescent="0.25">
      <c r="A35" s="83"/>
      <c r="B35" s="21"/>
      <c r="C35" s="21"/>
      <c r="D35" s="21"/>
      <c r="E35" s="21"/>
      <c r="F35" s="21"/>
      <c r="G35" s="21"/>
      <c r="H35" s="21"/>
      <c r="I35" s="17"/>
      <c r="J35" s="17"/>
      <c r="K35" s="17"/>
      <c r="L35" s="17"/>
      <c r="M35" s="17"/>
      <c r="N35" s="17"/>
      <c r="O35" s="17"/>
      <c r="P35" s="17"/>
      <c r="Q35" s="17"/>
      <c r="R35" s="17"/>
      <c r="S35" s="17"/>
      <c r="T35" s="17"/>
      <c r="U35" s="81"/>
    </row>
    <row r="36" spans="1:21" s="27" customFormat="1" ht="39" customHeight="1" x14ac:dyDescent="0.25">
      <c r="A36" s="549" t="s">
        <v>224</v>
      </c>
      <c r="B36" s="550"/>
      <c r="C36" s="550"/>
      <c r="D36" s="550"/>
      <c r="E36" s="76"/>
      <c r="F36" s="76"/>
      <c r="G36" s="76"/>
      <c r="H36" s="76"/>
      <c r="I36" s="75"/>
      <c r="J36" s="75"/>
      <c r="K36" s="75"/>
      <c r="L36" s="75"/>
      <c r="M36" s="75"/>
      <c r="N36" s="75"/>
      <c r="O36" s="75"/>
      <c r="P36" s="75"/>
      <c r="Q36" s="75"/>
      <c r="R36" s="75"/>
      <c r="S36" s="75"/>
      <c r="T36" s="75"/>
      <c r="U36" s="82"/>
    </row>
    <row r="37" spans="1:21" s="27" customFormat="1" ht="90.75" customHeight="1" x14ac:dyDescent="0.25">
      <c r="A37" s="80"/>
      <c r="B37" s="21"/>
      <c r="C37" s="21"/>
      <c r="D37" s="21"/>
      <c r="E37" s="23"/>
      <c r="F37" s="23"/>
      <c r="G37" s="23"/>
      <c r="H37" s="23"/>
      <c r="I37" s="17"/>
      <c r="J37" s="17"/>
      <c r="K37" s="17"/>
      <c r="L37" s="17"/>
      <c r="M37" s="17"/>
      <c r="N37" s="17"/>
      <c r="O37" s="17"/>
      <c r="P37" s="17"/>
      <c r="Q37" s="17"/>
      <c r="R37" s="17"/>
      <c r="S37" s="17"/>
      <c r="T37" s="17"/>
      <c r="U37" s="81"/>
    </row>
    <row r="38" spans="1:21" s="27" customFormat="1" ht="90.75" customHeight="1" x14ac:dyDescent="0.25">
      <c r="A38" s="83"/>
      <c r="B38" s="24"/>
      <c r="C38" s="21"/>
      <c r="D38" s="21"/>
      <c r="E38" s="25"/>
      <c r="F38" s="25"/>
      <c r="G38" s="25"/>
      <c r="H38" s="25"/>
      <c r="I38" s="17"/>
      <c r="J38" s="17"/>
      <c r="K38" s="17"/>
      <c r="L38" s="17"/>
      <c r="M38" s="17"/>
      <c r="N38" s="17"/>
      <c r="O38" s="17"/>
      <c r="P38" s="17"/>
      <c r="Q38" s="17"/>
      <c r="R38" s="17"/>
      <c r="S38" s="17"/>
      <c r="T38" s="17"/>
      <c r="U38" s="81"/>
    </row>
    <row r="39" spans="1:21" s="27" customFormat="1" ht="90.75" customHeight="1" x14ac:dyDescent="0.25">
      <c r="A39" s="80"/>
      <c r="B39" s="21"/>
      <c r="C39" s="21"/>
      <c r="D39" s="21"/>
      <c r="E39" s="22"/>
      <c r="F39" s="22"/>
      <c r="G39" s="22"/>
      <c r="H39" s="22"/>
      <c r="I39" s="17"/>
      <c r="J39" s="17"/>
      <c r="K39" s="17"/>
      <c r="L39" s="17"/>
      <c r="M39" s="17"/>
      <c r="N39" s="17"/>
      <c r="O39" s="17"/>
      <c r="P39" s="17"/>
      <c r="Q39" s="17"/>
      <c r="R39" s="17"/>
      <c r="S39" s="17"/>
      <c r="T39" s="17"/>
      <c r="U39" s="81"/>
    </row>
    <row r="40" spans="1:21" s="27" customFormat="1" ht="90.75" customHeight="1" x14ac:dyDescent="0.25">
      <c r="A40" s="83"/>
      <c r="B40" s="21"/>
      <c r="C40" s="21"/>
      <c r="D40" s="21"/>
      <c r="E40" s="25"/>
      <c r="F40" s="25"/>
      <c r="G40" s="25"/>
      <c r="H40" s="25"/>
      <c r="I40" s="17"/>
      <c r="J40" s="17"/>
      <c r="K40" s="17"/>
      <c r="L40" s="17"/>
      <c r="M40" s="17"/>
      <c r="N40" s="17"/>
      <c r="O40" s="17"/>
      <c r="P40" s="17"/>
      <c r="Q40" s="17"/>
      <c r="R40" s="17"/>
      <c r="S40" s="17"/>
      <c r="T40" s="17"/>
      <c r="U40" s="81"/>
    </row>
    <row r="41" spans="1:21" s="27" customFormat="1" ht="90.75" customHeight="1" x14ac:dyDescent="0.25">
      <c r="A41" s="80"/>
      <c r="B41" s="21"/>
      <c r="C41" s="21"/>
      <c r="D41" s="21"/>
      <c r="E41" s="21"/>
      <c r="F41" s="21"/>
      <c r="G41" s="21"/>
      <c r="H41" s="21"/>
      <c r="I41" s="17"/>
      <c r="J41" s="17"/>
      <c r="K41" s="17"/>
      <c r="L41" s="17"/>
      <c r="M41" s="17"/>
      <c r="N41" s="17"/>
      <c r="O41" s="17"/>
      <c r="P41" s="17"/>
      <c r="Q41" s="17"/>
      <c r="R41" s="17"/>
      <c r="S41" s="17"/>
      <c r="T41" s="17"/>
      <c r="U41" s="81"/>
    </row>
    <row r="42" spans="1:21" s="27" customFormat="1" ht="90.75" customHeight="1" x14ac:dyDescent="0.25">
      <c r="A42" s="80"/>
      <c r="B42" s="21"/>
      <c r="C42" s="21"/>
      <c r="D42" s="21"/>
      <c r="E42" s="25"/>
      <c r="F42" s="25"/>
      <c r="G42" s="25"/>
      <c r="H42" s="25"/>
      <c r="I42" s="17"/>
      <c r="J42" s="17"/>
      <c r="K42" s="17"/>
      <c r="L42" s="17"/>
      <c r="M42" s="17"/>
      <c r="N42" s="17"/>
      <c r="O42" s="17"/>
      <c r="P42" s="17"/>
      <c r="Q42" s="17"/>
      <c r="R42" s="17"/>
      <c r="S42" s="17"/>
      <c r="T42" s="17"/>
      <c r="U42" s="81"/>
    </row>
    <row r="43" spans="1:21" s="27" customFormat="1" ht="90.75" customHeight="1" x14ac:dyDescent="0.25">
      <c r="A43" s="80"/>
      <c r="B43" s="21"/>
      <c r="C43" s="21"/>
      <c r="D43" s="21"/>
      <c r="E43" s="25"/>
      <c r="F43" s="25"/>
      <c r="G43" s="25"/>
      <c r="H43" s="25"/>
      <c r="I43" s="17"/>
      <c r="J43" s="17"/>
      <c r="K43" s="17"/>
      <c r="L43" s="17"/>
      <c r="M43" s="17"/>
      <c r="N43" s="17"/>
      <c r="O43" s="17"/>
      <c r="P43" s="17"/>
      <c r="Q43" s="17"/>
      <c r="R43" s="17"/>
      <c r="S43" s="17"/>
      <c r="T43" s="17"/>
      <c r="U43" s="81"/>
    </row>
    <row r="44" spans="1:21" s="27" customFormat="1" ht="90.75" customHeight="1" x14ac:dyDescent="0.25">
      <c r="A44" s="84"/>
      <c r="B44" s="25"/>
      <c r="C44" s="25"/>
      <c r="D44" s="25"/>
      <c r="E44" s="25"/>
      <c r="F44" s="25"/>
      <c r="G44" s="25"/>
      <c r="H44" s="25"/>
      <c r="I44" s="17"/>
      <c r="J44" s="17"/>
      <c r="K44" s="17"/>
      <c r="L44" s="17"/>
      <c r="M44" s="17"/>
      <c r="N44" s="17"/>
      <c r="O44" s="17"/>
      <c r="P44" s="17"/>
      <c r="Q44" s="17"/>
      <c r="R44" s="17"/>
      <c r="S44" s="17"/>
      <c r="T44" s="17"/>
      <c r="U44" s="81"/>
    </row>
    <row r="45" spans="1:21" s="27" customFormat="1" ht="90.75" customHeight="1" x14ac:dyDescent="0.25">
      <c r="A45" s="80"/>
      <c r="B45" s="21"/>
      <c r="C45" s="21"/>
      <c r="D45" s="21"/>
      <c r="E45" s="25"/>
      <c r="F45" s="25"/>
      <c r="G45" s="25"/>
      <c r="H45" s="25"/>
      <c r="I45" s="17"/>
      <c r="J45" s="17"/>
      <c r="K45" s="17"/>
      <c r="L45" s="17"/>
      <c r="M45" s="17"/>
      <c r="N45" s="17"/>
      <c r="O45" s="17"/>
      <c r="P45" s="17"/>
      <c r="Q45" s="17"/>
      <c r="R45" s="17"/>
      <c r="S45" s="17"/>
      <c r="T45" s="17"/>
      <c r="U45" s="81"/>
    </row>
    <row r="46" spans="1:21" s="27" customFormat="1" ht="90.75" customHeight="1" x14ac:dyDescent="0.25">
      <c r="A46" s="80"/>
      <c r="B46" s="21"/>
      <c r="C46" s="21"/>
      <c r="D46" s="21"/>
      <c r="E46" s="25"/>
      <c r="F46" s="25"/>
      <c r="G46" s="25"/>
      <c r="H46" s="25"/>
      <c r="I46" s="17"/>
      <c r="J46" s="17"/>
      <c r="K46" s="17"/>
      <c r="L46" s="17"/>
      <c r="M46" s="17"/>
      <c r="N46" s="17"/>
      <c r="O46" s="17"/>
      <c r="P46" s="17"/>
      <c r="Q46" s="17"/>
      <c r="R46" s="17"/>
      <c r="S46" s="17"/>
      <c r="T46" s="17"/>
      <c r="U46" s="81"/>
    </row>
    <row r="47" spans="1:21" s="27" customFormat="1" ht="90.75" customHeight="1" x14ac:dyDescent="0.25">
      <c r="A47" s="80"/>
      <c r="B47" s="22"/>
      <c r="C47" s="21"/>
      <c r="D47" s="21"/>
      <c r="E47" s="22"/>
      <c r="F47" s="22"/>
      <c r="G47" s="22"/>
      <c r="H47" s="22"/>
      <c r="I47" s="17"/>
      <c r="J47" s="17"/>
      <c r="K47" s="17"/>
      <c r="L47" s="17"/>
      <c r="M47" s="17"/>
      <c r="N47" s="17"/>
      <c r="O47" s="17"/>
      <c r="P47" s="17"/>
      <c r="Q47" s="17"/>
      <c r="R47" s="17"/>
      <c r="S47" s="17"/>
      <c r="T47" s="17"/>
      <c r="U47" s="81"/>
    </row>
    <row r="48" spans="1:21" s="27" customFormat="1" ht="39" customHeight="1" x14ac:dyDescent="0.25">
      <c r="A48" s="573" t="s">
        <v>225</v>
      </c>
      <c r="B48" s="574"/>
      <c r="C48" s="574"/>
      <c r="D48" s="574"/>
      <c r="E48" s="77"/>
      <c r="F48" s="77"/>
      <c r="G48" s="77"/>
      <c r="H48" s="77"/>
      <c r="I48" s="75"/>
      <c r="J48" s="75"/>
      <c r="K48" s="75"/>
      <c r="L48" s="75"/>
      <c r="M48" s="75"/>
      <c r="N48" s="75"/>
      <c r="O48" s="75"/>
      <c r="P48" s="75"/>
      <c r="Q48" s="75"/>
      <c r="R48" s="75"/>
      <c r="S48" s="75"/>
      <c r="T48" s="75"/>
      <c r="U48" s="82"/>
    </row>
    <row r="49" spans="1:21" s="27" customFormat="1" ht="90.75" customHeight="1" x14ac:dyDescent="0.25">
      <c r="A49" s="80"/>
      <c r="B49" s="21"/>
      <c r="C49" s="21"/>
      <c r="D49" s="21"/>
      <c r="E49" s="21"/>
      <c r="F49" s="21"/>
      <c r="G49" s="21"/>
      <c r="H49" s="21"/>
      <c r="I49" s="17"/>
      <c r="J49" s="17"/>
      <c r="K49" s="17"/>
      <c r="L49" s="17"/>
      <c r="M49" s="17"/>
      <c r="N49" s="17"/>
      <c r="O49" s="17"/>
      <c r="P49" s="17"/>
      <c r="Q49" s="17"/>
      <c r="R49" s="17"/>
      <c r="S49" s="17"/>
      <c r="T49" s="17"/>
      <c r="U49" s="81"/>
    </row>
    <row r="50" spans="1:21" s="27" customFormat="1" ht="90.75" customHeight="1" x14ac:dyDescent="0.25">
      <c r="A50" s="80"/>
      <c r="B50" s="21"/>
      <c r="C50" s="21"/>
      <c r="D50" s="21"/>
      <c r="E50" s="21"/>
      <c r="F50" s="21"/>
      <c r="G50" s="21"/>
      <c r="H50" s="21"/>
      <c r="I50" s="17"/>
      <c r="J50" s="17"/>
      <c r="K50" s="17"/>
      <c r="L50" s="17"/>
      <c r="M50" s="17"/>
      <c r="N50" s="17"/>
      <c r="O50" s="17"/>
      <c r="P50" s="17"/>
      <c r="Q50" s="17"/>
      <c r="R50" s="17"/>
      <c r="S50" s="17"/>
      <c r="T50" s="17"/>
      <c r="U50" s="81"/>
    </row>
    <row r="51" spans="1:21" s="27" customFormat="1" ht="90.75" customHeight="1" x14ac:dyDescent="0.25">
      <c r="A51" s="83"/>
      <c r="B51" s="21"/>
      <c r="C51" s="21"/>
      <c r="D51" s="21"/>
      <c r="E51" s="25"/>
      <c r="F51" s="25"/>
      <c r="G51" s="25"/>
      <c r="H51" s="25"/>
      <c r="I51" s="17"/>
      <c r="J51" s="17"/>
      <c r="K51" s="17"/>
      <c r="L51" s="17"/>
      <c r="M51" s="17"/>
      <c r="N51" s="17"/>
      <c r="O51" s="17"/>
      <c r="P51" s="17"/>
      <c r="Q51" s="17"/>
      <c r="R51" s="17"/>
      <c r="S51" s="17"/>
      <c r="T51" s="17"/>
      <c r="U51" s="81"/>
    </row>
    <row r="52" spans="1:21" s="27" customFormat="1" ht="90.75" customHeight="1" x14ac:dyDescent="0.25">
      <c r="A52" s="83"/>
      <c r="B52" s="21"/>
      <c r="C52" s="21"/>
      <c r="D52" s="21"/>
      <c r="E52" s="26"/>
      <c r="F52" s="26"/>
      <c r="G52" s="26"/>
      <c r="H52" s="26"/>
      <c r="I52" s="17"/>
      <c r="J52" s="17"/>
      <c r="K52" s="17"/>
      <c r="L52" s="17"/>
      <c r="M52" s="17"/>
      <c r="N52" s="17"/>
      <c r="O52" s="17"/>
      <c r="P52" s="17"/>
      <c r="Q52" s="17"/>
      <c r="R52" s="17"/>
      <c r="S52" s="17"/>
      <c r="T52" s="17"/>
      <c r="U52" s="81"/>
    </row>
    <row r="53" spans="1:21" s="27" customFormat="1" ht="90.75" customHeight="1" x14ac:dyDescent="0.25">
      <c r="A53" s="83"/>
      <c r="B53" s="21"/>
      <c r="C53" s="21"/>
      <c r="D53" s="21"/>
      <c r="E53" s="25"/>
      <c r="F53" s="25"/>
      <c r="G53" s="25"/>
      <c r="H53" s="25"/>
      <c r="I53" s="17"/>
      <c r="J53" s="17"/>
      <c r="K53" s="17"/>
      <c r="L53" s="17"/>
      <c r="M53" s="17"/>
      <c r="N53" s="17"/>
      <c r="O53" s="17"/>
      <c r="P53" s="17"/>
      <c r="Q53" s="17"/>
      <c r="R53" s="17"/>
      <c r="S53" s="17"/>
      <c r="T53" s="17"/>
      <c r="U53" s="81"/>
    </row>
    <row r="54" spans="1:21" s="27" customFormat="1" ht="90.75" customHeight="1" x14ac:dyDescent="0.25">
      <c r="A54" s="83"/>
      <c r="B54" s="21"/>
      <c r="C54" s="21"/>
      <c r="D54" s="21"/>
      <c r="E54" s="21"/>
      <c r="F54" s="21"/>
      <c r="G54" s="21"/>
      <c r="H54" s="21"/>
      <c r="I54" s="17"/>
      <c r="J54" s="17"/>
      <c r="K54" s="17"/>
      <c r="L54" s="17"/>
      <c r="M54" s="17"/>
      <c r="N54" s="17"/>
      <c r="O54" s="17"/>
      <c r="P54" s="17"/>
      <c r="Q54" s="17"/>
      <c r="R54" s="17"/>
      <c r="S54" s="17"/>
      <c r="T54" s="17"/>
      <c r="U54" s="81"/>
    </row>
    <row r="55" spans="1:21" s="27" customFormat="1" ht="90.75" customHeight="1" x14ac:dyDescent="0.25">
      <c r="A55" s="80"/>
      <c r="B55" s="21"/>
      <c r="C55" s="21"/>
      <c r="D55" s="21"/>
      <c r="E55" s="21"/>
      <c r="F55" s="21"/>
      <c r="G55" s="21"/>
      <c r="H55" s="21"/>
      <c r="I55" s="17"/>
      <c r="J55" s="17"/>
      <c r="K55" s="17"/>
      <c r="L55" s="17"/>
      <c r="M55" s="17"/>
      <c r="N55" s="17"/>
      <c r="O55" s="17"/>
      <c r="P55" s="17"/>
      <c r="Q55" s="17"/>
      <c r="R55" s="17"/>
      <c r="S55" s="17"/>
      <c r="T55" s="17"/>
      <c r="U55" s="81"/>
    </row>
    <row r="56" spans="1:21" s="27" customFormat="1" ht="84" customHeight="1" thickBot="1" x14ac:dyDescent="0.3">
      <c r="A56" s="85" t="s">
        <v>24</v>
      </c>
      <c r="B56" s="86" t="s">
        <v>25</v>
      </c>
      <c r="C56" s="571" t="s">
        <v>26</v>
      </c>
      <c r="D56" s="571"/>
      <c r="E56" s="571"/>
      <c r="F56" s="571"/>
      <c r="G56" s="571"/>
      <c r="H56" s="571"/>
      <c r="I56" s="571"/>
      <c r="J56" s="571"/>
      <c r="K56" s="571"/>
      <c r="L56" s="571"/>
      <c r="M56" s="571"/>
      <c r="N56" s="571"/>
      <c r="O56" s="571"/>
      <c r="P56" s="571"/>
      <c r="Q56" s="571"/>
      <c r="R56" s="571"/>
      <c r="S56" s="571"/>
      <c r="T56" s="571"/>
      <c r="U56" s="572"/>
    </row>
    <row r="57" spans="1:21" s="16" customFormat="1" ht="136.5" customHeight="1" x14ac:dyDescent="0.25">
      <c r="A57" s="542" t="s">
        <v>220</v>
      </c>
      <c r="B57" s="542"/>
      <c r="C57" s="542"/>
      <c r="D57" s="542"/>
      <c r="E57" s="542"/>
      <c r="F57" s="542"/>
      <c r="G57" s="542"/>
      <c r="H57" s="542"/>
      <c r="I57" s="542"/>
      <c r="J57" s="542"/>
      <c r="K57" s="542"/>
    </row>
  </sheetData>
  <mergeCells count="39">
    <mergeCell ref="C56:U56"/>
    <mergeCell ref="A26:D26"/>
    <mergeCell ref="A36:D36"/>
    <mergeCell ref="A48:D48"/>
    <mergeCell ref="E14:E17"/>
    <mergeCell ref="F14:F17"/>
    <mergeCell ref="G14:G17"/>
    <mergeCell ref="H14:H17"/>
    <mergeCell ref="P16:P17"/>
    <mergeCell ref="Q16:Q17"/>
    <mergeCell ref="R16:R17"/>
    <mergeCell ref="B8:U8"/>
    <mergeCell ref="I14:I17"/>
    <mergeCell ref="J16:J17"/>
    <mergeCell ref="K16:K17"/>
    <mergeCell ref="L16:L17"/>
    <mergeCell ref="M16:M17"/>
    <mergeCell ref="N16:N17"/>
    <mergeCell ref="O16:O17"/>
    <mergeCell ref="S16:S17"/>
    <mergeCell ref="T16:T17"/>
    <mergeCell ref="U16:U17"/>
    <mergeCell ref="A9:XFD12"/>
    <mergeCell ref="A1:A3"/>
    <mergeCell ref="B1:K3"/>
    <mergeCell ref="A57:K57"/>
    <mergeCell ref="A13:A16"/>
    <mergeCell ref="B13:B16"/>
    <mergeCell ref="C13:C16"/>
    <mergeCell ref="J14:U15"/>
    <mergeCell ref="A17:D17"/>
    <mergeCell ref="J13:U13"/>
    <mergeCell ref="D13:D16"/>
    <mergeCell ref="E13:I13"/>
    <mergeCell ref="L1:U3"/>
    <mergeCell ref="B4:U4"/>
    <mergeCell ref="B5:U5"/>
    <mergeCell ref="B6:U6"/>
    <mergeCell ref="B7:U7"/>
  </mergeCells>
  <pageMargins left="0.31496062992125984" right="0.08" top="0.41" bottom="7.874015748031496E-2" header="0.21" footer="0.31496062992125984"/>
  <pageSetup paperSize="14" scale="3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21</vt:i4>
      </vt:variant>
    </vt:vector>
  </HeadingPairs>
  <TitlesOfParts>
    <vt:vector size="34" baseType="lpstr">
      <vt:lpstr>MENU CAJA DE HERRAMIENTAS</vt:lpstr>
      <vt:lpstr>GLOSARIO</vt:lpstr>
      <vt:lpstr>CONOCIMIENTO ENT</vt:lpstr>
      <vt:lpstr>MIPPA 1</vt:lpstr>
      <vt:lpstr>PRIORIZACIÓN</vt:lpstr>
      <vt:lpstr>MIPPA 1.1</vt:lpstr>
      <vt:lpstr>ANALISIS OCI</vt:lpstr>
      <vt:lpstr>MET CALCULO RECURSOS</vt:lpstr>
      <vt:lpstr>2. Días -horas hábiles x vig</vt:lpstr>
      <vt:lpstr>1. Horas requeridas PAAI</vt:lpstr>
      <vt:lpstr>PAA 2025</vt:lpstr>
      <vt:lpstr>MIPPA 2</vt:lpstr>
      <vt:lpstr>PAA OCI  </vt:lpstr>
      <vt:lpstr>GLOSARIO!_ftn1</vt:lpstr>
      <vt:lpstr>GLOSARIO!_ftn2</vt:lpstr>
      <vt:lpstr>GLOSARIO!_ftn3</vt:lpstr>
      <vt:lpstr>GLOSARIO!_ftn4</vt:lpstr>
      <vt:lpstr>GLOSARIO!_ftn5</vt:lpstr>
      <vt:lpstr>GLOSARIO!_ftn6</vt:lpstr>
      <vt:lpstr>GLOSARIO!_ftn7</vt:lpstr>
      <vt:lpstr>GLOSARIO!_ftn8</vt:lpstr>
      <vt:lpstr>GLOSARIO!_ftnref1</vt:lpstr>
      <vt:lpstr>GLOSARIO!_ftnref2</vt:lpstr>
      <vt:lpstr>GLOSARIO!_ftnref3</vt:lpstr>
      <vt:lpstr>GLOSARIO!_ftnref4</vt:lpstr>
      <vt:lpstr>GLOSARIO!_ftnref5</vt:lpstr>
      <vt:lpstr>GLOSARIO!_ftnref6</vt:lpstr>
      <vt:lpstr>GLOSARIO!_ftnref7</vt:lpstr>
      <vt:lpstr>GLOSARIO!_ftnref8</vt:lpstr>
      <vt:lpstr>'PAA 2025'!Área_de_impresión</vt:lpstr>
      <vt:lpstr>'PAA OCI  '!Área_de_impresión</vt:lpstr>
      <vt:lpstr>DOCUMENTO_RELACIONADO</vt:lpstr>
      <vt:lpstr>'PAA 2025'!Títulos_a_imprimir</vt:lpstr>
      <vt:lpstr>'PAA OCI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AVELLA</dc:creator>
  <cp:lastModifiedBy>Carlos Eduardo Trujillo Espinosa</cp:lastModifiedBy>
  <dcterms:created xsi:type="dcterms:W3CDTF">2019-03-03T03:38:53Z</dcterms:created>
  <dcterms:modified xsi:type="dcterms:W3CDTF">2024-12-23T17:55:46Z</dcterms:modified>
</cp:coreProperties>
</file>