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arli\Downloads\"/>
    </mc:Choice>
  </mc:AlternateContent>
  <xr:revisionPtr revIDLastSave="0" documentId="13_ncr:1_{E74ADB9A-BF57-4409-8E3C-CE0EAB85379F}" xr6:coauthVersionLast="47" xr6:coauthVersionMax="47" xr10:uidLastSave="{00000000-0000-0000-0000-000000000000}"/>
  <bookViews>
    <workbookView xWindow="-28920" yWindow="-120" windowWidth="29040" windowHeight="15720" xr2:uid="{00000000-000D-0000-FFFF-FFFF00000000}"/>
  </bookViews>
  <sheets>
    <sheet name="Matriz admin Riesgo corrupción" sheetId="1" r:id="rId1"/>
    <sheet name="Gestión de cambios" sheetId="4" r:id="rId2"/>
    <sheet name="Mapa calor-Tablas de referencia" sheetId="2" r:id="rId3"/>
    <sheet name="Tablas"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4" roundtripDataSignature="AMtx7miFJu4OGEYjlh09aCLDJXCecASWcw=="/>
    </ext>
  </extLst>
</workbook>
</file>

<file path=xl/calcChain.xml><?xml version="1.0" encoding="utf-8"?>
<calcChain xmlns="http://schemas.openxmlformats.org/spreadsheetml/2006/main">
  <c r="BO10" i="1" l="1"/>
  <c r="BP17" i="1" l="1"/>
  <c r="BG17" i="1"/>
  <c r="BC17" i="1"/>
  <c r="BA17" i="1"/>
  <c r="AY17" i="1"/>
  <c r="AW17" i="1"/>
  <c r="AU17" i="1"/>
  <c r="AS17" i="1"/>
  <c r="AQ17" i="1"/>
  <c r="BG16" i="1"/>
  <c r="BC16" i="1"/>
  <c r="BA16" i="1"/>
  <c r="AY16" i="1"/>
  <c r="AW16" i="1"/>
  <c r="AU16" i="1"/>
  <c r="AS16" i="1"/>
  <c r="AQ16" i="1"/>
  <c r="AD16" i="1"/>
  <c r="AE16" i="1" s="1"/>
  <c r="J16" i="1"/>
  <c r="I16" i="1"/>
  <c r="BD16" i="1" l="1"/>
  <c r="BE16" i="1" s="1"/>
  <c r="BH16" i="1" s="1"/>
  <c r="BI16" i="1" s="1"/>
  <c r="BJ16" i="1" s="1"/>
  <c r="BD17" i="1"/>
  <c r="AF16" i="1"/>
  <c r="AG16" i="1" s="1"/>
  <c r="BL17" i="1"/>
  <c r="BM17" i="1" s="1"/>
  <c r="BN17" i="1" s="1"/>
  <c r="BE17" i="1"/>
  <c r="BH17" i="1" s="1"/>
  <c r="BI17" i="1" s="1"/>
  <c r="BJ17" i="1" s="1"/>
  <c r="BL16" i="1" l="1"/>
  <c r="BM16" i="1" s="1"/>
  <c r="BN16" i="1" s="1"/>
  <c r="BO16" i="1" s="1"/>
  <c r="BP16" i="1" s="1"/>
  <c r="BQ16" i="1" s="1"/>
  <c r="BG28" i="1"/>
  <c r="BC28" i="1"/>
  <c r="BA28" i="1"/>
  <c r="AY28" i="1"/>
  <c r="AW28" i="1"/>
  <c r="AU28" i="1"/>
  <c r="AS28" i="1"/>
  <c r="AQ28" i="1"/>
  <c r="AD28" i="1"/>
  <c r="AE28" i="1" s="1"/>
  <c r="J28" i="1"/>
  <c r="I28" i="1"/>
  <c r="BD28" i="1" l="1"/>
  <c r="AF28" i="1"/>
  <c r="AG28" i="1" s="1"/>
  <c r="BL28" i="1"/>
  <c r="BM28" i="1" s="1"/>
  <c r="BN28" i="1" s="1"/>
  <c r="BO28" i="1" s="1"/>
  <c r="BP28" i="1" s="1"/>
  <c r="BQ28" i="1" s="1"/>
  <c r="BE28" i="1"/>
  <c r="BH28" i="1" s="1"/>
  <c r="BI28" i="1" s="1"/>
  <c r="BJ28" i="1" s="1"/>
  <c r="BG27" i="1" l="1"/>
  <c r="BC27" i="1"/>
  <c r="BA27" i="1"/>
  <c r="AY27" i="1"/>
  <c r="AW27" i="1"/>
  <c r="AU27" i="1"/>
  <c r="AS27" i="1"/>
  <c r="AQ27" i="1"/>
  <c r="BD27" i="1" s="1"/>
  <c r="AF27" i="1"/>
  <c r="AD27" i="1"/>
  <c r="J27" i="1"/>
  <c r="BG26" i="1"/>
  <c r="BC26" i="1"/>
  <c r="BA26" i="1"/>
  <c r="AY26" i="1"/>
  <c r="AW26" i="1"/>
  <c r="AU26" i="1"/>
  <c r="AS26" i="1"/>
  <c r="AQ26" i="1"/>
  <c r="AD26" i="1"/>
  <c r="AE26" i="1" s="1"/>
  <c r="J26" i="1"/>
  <c r="I26" i="1"/>
  <c r="BD26" i="1" l="1"/>
  <c r="BL26" i="1" s="1"/>
  <c r="BM26" i="1" s="1"/>
  <c r="AF26" i="1"/>
  <c r="AG26" i="1" s="1"/>
  <c r="BL27" i="1"/>
  <c r="BM27" i="1" s="1"/>
  <c r="BE27" i="1"/>
  <c r="BH27" i="1" s="1"/>
  <c r="BI27" i="1" s="1"/>
  <c r="BJ27" i="1" s="1"/>
  <c r="BE26" i="1" l="1"/>
  <c r="BH26" i="1" s="1"/>
  <c r="BI26" i="1" s="1"/>
  <c r="BJ26" i="1" s="1"/>
  <c r="BN27" i="1"/>
  <c r="BO27" i="1" s="1"/>
  <c r="BN26" i="1"/>
  <c r="BO26" i="1" s="1"/>
  <c r="BP27" i="1" l="1"/>
  <c r="BQ27" i="1" s="1"/>
  <c r="BP26" i="1"/>
  <c r="BQ26" i="1" s="1"/>
  <c r="BP25" i="1" l="1"/>
  <c r="BG25" i="1"/>
  <c r="BC25" i="1"/>
  <c r="BA25" i="1"/>
  <c r="AY25" i="1"/>
  <c r="AW25" i="1"/>
  <c r="AU25" i="1"/>
  <c r="AS25" i="1"/>
  <c r="AQ25" i="1"/>
  <c r="BG24" i="1"/>
  <c r="BC24" i="1"/>
  <c r="BA24" i="1"/>
  <c r="AY24" i="1"/>
  <c r="AW24" i="1"/>
  <c r="AU24" i="1"/>
  <c r="AS24" i="1"/>
  <c r="AQ24" i="1"/>
  <c r="AD24" i="1"/>
  <c r="AE24" i="1" s="1"/>
  <c r="I24" i="1"/>
  <c r="BP23" i="1"/>
  <c r="BG23" i="1"/>
  <c r="BC23" i="1"/>
  <c r="BA23" i="1"/>
  <c r="AY23" i="1"/>
  <c r="AW23" i="1"/>
  <c r="AU23" i="1"/>
  <c r="AS23" i="1"/>
  <c r="AQ23" i="1"/>
  <c r="BG22" i="1"/>
  <c r="BC22" i="1"/>
  <c r="BA22" i="1"/>
  <c r="AY22" i="1"/>
  <c r="AW22" i="1"/>
  <c r="AU22" i="1"/>
  <c r="AS22" i="1"/>
  <c r="AQ22" i="1"/>
  <c r="AD22" i="1"/>
  <c r="AE22" i="1" s="1"/>
  <c r="J22" i="1"/>
  <c r="I22" i="1"/>
  <c r="BD22" i="1" l="1"/>
  <c r="BE22" i="1" s="1"/>
  <c r="BH22" i="1" s="1"/>
  <c r="BI22" i="1" s="1"/>
  <c r="BJ22" i="1" s="1"/>
  <c r="BD23" i="1"/>
  <c r="BD24" i="1"/>
  <c r="BD25" i="1"/>
  <c r="AF22" i="1"/>
  <c r="AG22" i="1" s="1"/>
  <c r="BL23" i="1"/>
  <c r="BM23" i="1" s="1"/>
  <c r="BN23" i="1" s="1"/>
  <c r="BE23" i="1"/>
  <c r="BH23" i="1" s="1"/>
  <c r="BI23" i="1" s="1"/>
  <c r="BJ23" i="1" s="1"/>
  <c r="AF24" i="1"/>
  <c r="AG24" i="1" s="1"/>
  <c r="BL24" i="1"/>
  <c r="BM24" i="1" s="1"/>
  <c r="BN24" i="1" s="1"/>
  <c r="BO24" i="1" s="1"/>
  <c r="BP24" i="1" s="1"/>
  <c r="BQ24" i="1" s="1"/>
  <c r="BE24" i="1"/>
  <c r="BH24" i="1" s="1"/>
  <c r="BI24" i="1" s="1"/>
  <c r="BJ24" i="1" s="1"/>
  <c r="BL25" i="1"/>
  <c r="BM25" i="1" s="1"/>
  <c r="BN25" i="1" s="1"/>
  <c r="BE25" i="1"/>
  <c r="BH25" i="1" s="1"/>
  <c r="BI25" i="1" s="1"/>
  <c r="BJ25" i="1" s="1"/>
  <c r="BL22" i="1" l="1"/>
  <c r="BM22" i="1" s="1"/>
  <c r="BN22" i="1" s="1"/>
  <c r="BO22" i="1" s="1"/>
  <c r="BP22" i="1" s="1"/>
  <c r="BQ22" i="1" s="1"/>
  <c r="BG21" i="1"/>
  <c r="BC21" i="1"/>
  <c r="BA21" i="1"/>
  <c r="AY21" i="1"/>
  <c r="AW21" i="1"/>
  <c r="AU21" i="1"/>
  <c r="AS21" i="1"/>
  <c r="AQ21" i="1"/>
  <c r="AD21" i="1"/>
  <c r="AE21" i="1" s="1"/>
  <c r="AF21" i="1" s="1"/>
  <c r="J21" i="1"/>
  <c r="I21" i="1"/>
  <c r="BP20" i="1"/>
  <c r="BG20" i="1"/>
  <c r="BC20" i="1"/>
  <c r="BA20" i="1"/>
  <c r="AY20" i="1"/>
  <c r="AW20" i="1"/>
  <c r="AU20" i="1"/>
  <c r="AS20" i="1"/>
  <c r="AQ20" i="1"/>
  <c r="AF20" i="1"/>
  <c r="AD20" i="1"/>
  <c r="J20" i="1"/>
  <c r="BG19" i="1"/>
  <c r="BC19" i="1"/>
  <c r="BA19" i="1"/>
  <c r="AY19" i="1"/>
  <c r="AW19" i="1"/>
  <c r="AU19" i="1"/>
  <c r="AS19" i="1"/>
  <c r="AQ19" i="1"/>
  <c r="BD19" i="1" s="1"/>
  <c r="AD19" i="1"/>
  <c r="AE19" i="1" s="1"/>
  <c r="J19" i="1"/>
  <c r="I19" i="1"/>
  <c r="BD20" i="1" l="1"/>
  <c r="BL20" i="1" s="1"/>
  <c r="BM20" i="1" s="1"/>
  <c r="BN20" i="1" s="1"/>
  <c r="BD21" i="1"/>
  <c r="AF19" i="1"/>
  <c r="AG19" i="1" s="1"/>
  <c r="BL19" i="1"/>
  <c r="BM19" i="1" s="1"/>
  <c r="BN19" i="1" s="1"/>
  <c r="BO19" i="1" s="1"/>
  <c r="BP19" i="1" s="1"/>
  <c r="BQ19" i="1" s="1"/>
  <c r="BE19" i="1"/>
  <c r="BH19" i="1" s="1"/>
  <c r="BI19" i="1" s="1"/>
  <c r="BJ19" i="1" s="1"/>
  <c r="BL21" i="1"/>
  <c r="BM21" i="1" s="1"/>
  <c r="BN21" i="1" s="1"/>
  <c r="BO21" i="1" s="1"/>
  <c r="BP21" i="1" s="1"/>
  <c r="BQ21" i="1" s="1"/>
  <c r="BE21" i="1"/>
  <c r="BH21" i="1" s="1"/>
  <c r="BI21" i="1" s="1"/>
  <c r="BJ21" i="1" s="1"/>
  <c r="BE20" i="1" l="1"/>
  <c r="BH20" i="1" s="1"/>
  <c r="BI20" i="1" s="1"/>
  <c r="BJ20" i="1" s="1"/>
  <c r="BG18" i="1"/>
  <c r="BC18" i="1"/>
  <c r="BA18" i="1"/>
  <c r="AY18" i="1"/>
  <c r="AW18" i="1"/>
  <c r="AU18" i="1"/>
  <c r="AS18" i="1"/>
  <c r="AQ18" i="1"/>
  <c r="AD18" i="1"/>
  <c r="AE18" i="1" s="1"/>
  <c r="J18" i="1"/>
  <c r="I18" i="1"/>
  <c r="BD18" i="1" l="1"/>
  <c r="AF18" i="1"/>
  <c r="AG18" i="1" s="1"/>
  <c r="BL18" i="1"/>
  <c r="BM18" i="1" s="1"/>
  <c r="BN18" i="1" s="1"/>
  <c r="BO18" i="1" s="1"/>
  <c r="BP18" i="1" s="1"/>
  <c r="BQ18" i="1" s="1"/>
  <c r="BE18" i="1"/>
  <c r="BH18" i="1" s="1"/>
  <c r="BI18" i="1" s="1"/>
  <c r="BJ18" i="1" s="1"/>
  <c r="BP15" i="1" l="1"/>
  <c r="BN15" i="1"/>
  <c r="BJ15" i="1"/>
  <c r="BG15" i="1"/>
  <c r="BC15" i="1"/>
  <c r="BA15" i="1"/>
  <c r="AY15" i="1"/>
  <c r="AW15" i="1"/>
  <c r="AU15" i="1"/>
  <c r="AS15" i="1"/>
  <c r="AQ15" i="1"/>
  <c r="AF15" i="1"/>
  <c r="AD15" i="1"/>
  <c r="J15" i="1"/>
  <c r="BP14" i="1"/>
  <c r="BJ14" i="1"/>
  <c r="BG14" i="1"/>
  <c r="BC14" i="1"/>
  <c r="BA14" i="1"/>
  <c r="AY14" i="1"/>
  <c r="AW14" i="1"/>
  <c r="AU14" i="1"/>
  <c r="AS14" i="1"/>
  <c r="AQ14" i="1"/>
  <c r="BD14" i="1" s="1"/>
  <c r="AF14" i="1"/>
  <c r="AD14" i="1"/>
  <c r="J14" i="1"/>
  <c r="BG13" i="1"/>
  <c r="BC13" i="1"/>
  <c r="BA13" i="1"/>
  <c r="AY13" i="1"/>
  <c r="AW13" i="1"/>
  <c r="AU13" i="1"/>
  <c r="AS13" i="1"/>
  <c r="AQ13" i="1"/>
  <c r="AD13" i="1"/>
  <c r="AE13" i="1" s="1"/>
  <c r="J13" i="1"/>
  <c r="I13" i="1"/>
  <c r="BD15" i="1" l="1"/>
  <c r="BD13" i="1"/>
  <c r="BL13" i="1" s="1"/>
  <c r="BM13" i="1" s="1"/>
  <c r="BN13" i="1" s="1"/>
  <c r="BO13" i="1" s="1"/>
  <c r="BP13" i="1" s="1"/>
  <c r="BQ13" i="1" s="1"/>
  <c r="AF13" i="1"/>
  <c r="AG13" i="1" s="1"/>
  <c r="BE13" i="1"/>
  <c r="BH13" i="1" s="1"/>
  <c r="BI13" i="1" s="1"/>
  <c r="BJ13" i="1" s="1"/>
  <c r="BL14" i="1"/>
  <c r="BM14" i="1" s="1"/>
  <c r="BN14" i="1" s="1"/>
  <c r="BE14" i="1"/>
  <c r="BL15" i="1"/>
  <c r="BE15" i="1"/>
  <c r="BG12" i="1" l="1"/>
  <c r="BC12" i="1"/>
  <c r="BA12" i="1"/>
  <c r="AY12" i="1"/>
  <c r="AW12" i="1"/>
  <c r="AU12" i="1"/>
  <c r="AS12" i="1"/>
  <c r="AQ12" i="1"/>
  <c r="AD12" i="1"/>
  <c r="AE12" i="1" s="1"/>
  <c r="J12" i="1"/>
  <c r="I12" i="1"/>
  <c r="BG11" i="1"/>
  <c r="BC11" i="1"/>
  <c r="BA11" i="1"/>
  <c r="AY11" i="1"/>
  <c r="AW11" i="1"/>
  <c r="AU11" i="1"/>
  <c r="AS11" i="1"/>
  <c r="AQ11" i="1"/>
  <c r="AD11" i="1"/>
  <c r="AE11" i="1" s="1"/>
  <c r="J11" i="1"/>
  <c r="I11" i="1"/>
  <c r="BD12" i="1" l="1"/>
  <c r="BD11" i="1"/>
  <c r="AF11" i="1"/>
  <c r="AG11" i="1" s="1"/>
  <c r="BL11" i="1"/>
  <c r="BM11" i="1" s="1"/>
  <c r="BN11" i="1" s="1"/>
  <c r="BO11" i="1" s="1"/>
  <c r="BP11" i="1" s="1"/>
  <c r="BQ11" i="1" s="1"/>
  <c r="BE11" i="1"/>
  <c r="BH11" i="1" s="1"/>
  <c r="BI11" i="1" s="1"/>
  <c r="AF12" i="1"/>
  <c r="AG12" i="1" s="1"/>
  <c r="BL12" i="1"/>
  <c r="BM12" i="1" s="1"/>
  <c r="BN12" i="1" s="1"/>
  <c r="BO12" i="1" s="1"/>
  <c r="BP12" i="1" s="1"/>
  <c r="BQ12" i="1" s="1"/>
  <c r="BE12" i="1"/>
  <c r="BH12" i="1" s="1"/>
  <c r="BI12" i="1" s="1"/>
  <c r="BG10" i="1" l="1"/>
  <c r="BC10" i="1"/>
  <c r="BA10" i="1"/>
  <c r="AY10" i="1"/>
  <c r="AW10" i="1"/>
  <c r="AU10" i="1"/>
  <c r="AS10" i="1"/>
  <c r="AQ10" i="1"/>
  <c r="BD10" i="1" s="1"/>
  <c r="AD10" i="1"/>
  <c r="AE10" i="1" s="1"/>
  <c r="J10" i="1"/>
  <c r="I10" i="1"/>
  <c r="AF10" i="1" s="1"/>
  <c r="AG10" i="1" s="1"/>
  <c r="BG9" i="1"/>
  <c r="BC9" i="1"/>
  <c r="BA9" i="1"/>
  <c r="AY9" i="1"/>
  <c r="AW9" i="1"/>
  <c r="AU9" i="1"/>
  <c r="AS9" i="1"/>
  <c r="AQ9" i="1"/>
  <c r="BG8" i="1"/>
  <c r="BC8" i="1"/>
  <c r="BA8" i="1"/>
  <c r="AY8" i="1"/>
  <c r="AW8" i="1"/>
  <c r="AU8" i="1"/>
  <c r="AS8" i="1"/>
  <c r="AQ8" i="1"/>
  <c r="AD8" i="1"/>
  <c r="AE8" i="1" s="1"/>
  <c r="J8" i="1"/>
  <c r="I8" i="1"/>
  <c r="BD8" i="1" l="1"/>
  <c r="BD9" i="1"/>
  <c r="AF8" i="1"/>
  <c r="AG8" i="1" s="1"/>
  <c r="BL8" i="1"/>
  <c r="BM8" i="1" s="1"/>
  <c r="BN8" i="1" s="1"/>
  <c r="BO8" i="1" s="1"/>
  <c r="BP8" i="1" s="1"/>
  <c r="BQ8" i="1" s="1"/>
  <c r="BE8" i="1"/>
  <c r="BH8" i="1" s="1"/>
  <c r="BI8" i="1" s="1"/>
  <c r="BJ8" i="1" s="1"/>
  <c r="BL9" i="1"/>
  <c r="BM9" i="1" s="1"/>
  <c r="BN9" i="1" s="1"/>
  <c r="BP9" i="1" s="1"/>
  <c r="BE9" i="1"/>
  <c r="BH9" i="1" s="1"/>
  <c r="BI9" i="1" s="1"/>
  <c r="BJ9" i="1" s="1"/>
  <c r="BL10" i="1"/>
  <c r="BM10" i="1" s="1"/>
  <c r="BE10" i="1"/>
  <c r="BH10" i="1" s="1"/>
  <c r="BI10" i="1" s="1"/>
  <c r="BJ10" i="1" s="1"/>
  <c r="H206" i="3" l="1"/>
  <c r="H205" i="3"/>
  <c r="H204" i="3"/>
  <c r="H203" i="3"/>
  <c r="H202" i="3"/>
  <c r="H201" i="3"/>
  <c r="H200" i="3"/>
  <c r="H199" i="3"/>
  <c r="H198" i="3"/>
  <c r="H197" i="3"/>
  <c r="H196" i="3"/>
  <c r="H195" i="3"/>
  <c r="H194" i="3"/>
  <c r="H193" i="3"/>
  <c r="H192" i="3"/>
  <c r="C179" i="3"/>
  <c r="C178" i="3"/>
  <c r="C177" i="3"/>
  <c r="C176" i="3"/>
  <c r="C175" i="3"/>
  <c r="C174" i="3"/>
  <c r="C173" i="3"/>
  <c r="C172" i="3"/>
  <c r="C171" i="3"/>
  <c r="C170" i="3"/>
  <c r="C169" i="3"/>
  <c r="C168" i="3"/>
  <c r="C167" i="3"/>
  <c r="C166" i="3"/>
  <c r="C165" i="3"/>
  <c r="C161" i="3"/>
  <c r="C160" i="3"/>
  <c r="C159" i="3"/>
  <c r="C158" i="3"/>
  <c r="C157" i="3"/>
  <c r="C156" i="3"/>
  <c r="C155" i="3"/>
  <c r="C154" i="3"/>
  <c r="C153" i="3"/>
  <c r="D84" i="3"/>
  <c r="C84" i="3"/>
  <c r="D83" i="3"/>
  <c r="C83" i="3"/>
  <c r="D82" i="3"/>
  <c r="C82" i="3"/>
  <c r="D81" i="3"/>
  <c r="C81" i="3"/>
  <c r="D80" i="3"/>
  <c r="C80" i="3"/>
  <c r="D79" i="3"/>
  <c r="C79" i="3"/>
  <c r="C64" i="3"/>
  <c r="C63" i="3"/>
  <c r="C62" i="3"/>
  <c r="C61" i="3"/>
  <c r="C60" i="3"/>
  <c r="C59" i="3"/>
  <c r="C58" i="3"/>
  <c r="C57" i="3"/>
  <c r="C56" i="3"/>
  <c r="C55" i="3"/>
  <c r="C54" i="3"/>
  <c r="C53" i="3"/>
  <c r="C52" i="3"/>
  <c r="C51" i="3"/>
  <c r="C50" i="3"/>
  <c r="C49" i="3"/>
  <c r="C48" i="3"/>
  <c r="C47" i="3"/>
  <c r="C46" i="3"/>
  <c r="C45" i="3"/>
  <c r="C44" i="3"/>
  <c r="C43" i="3"/>
  <c r="C42" i="3"/>
  <c r="C41" i="3"/>
  <c r="C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R6" authorId="0" shapeId="0" xr:uid="{00000000-0006-0000-0000-000002000000}">
      <text>
        <r>
          <rPr>
            <sz val="11"/>
            <color theme="1"/>
            <rFont val="Arial"/>
            <family val="2"/>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List>
  <extLst>
    <ext xmlns:r="http://schemas.openxmlformats.org/officeDocument/2006/relationships" uri="GoogleSheetsCustomDataVersion1">
      <go:sheetsCustomData xmlns:go="http://customooxmlschemas.google.com/" r:id="rId1" roundtripDataSignature="AMtx7mjFy0idCwZ9MKCwvxSZJFd/65Rueg=="/>
    </ext>
  </extLst>
</comments>
</file>

<file path=xl/sharedStrings.xml><?xml version="1.0" encoding="utf-8"?>
<sst xmlns="http://schemas.openxmlformats.org/spreadsheetml/2006/main" count="1235" uniqueCount="501">
  <si>
    <t>Responsable Linea de Defensa</t>
  </si>
  <si>
    <t>Identificación del Riesgo</t>
  </si>
  <si>
    <t>Valoración del Riesgo</t>
  </si>
  <si>
    <t>Nombre Dependencia</t>
  </si>
  <si>
    <t>Proceso</t>
  </si>
  <si>
    <t>Objetivo Proceso</t>
  </si>
  <si>
    <t>Ref</t>
  </si>
  <si>
    <t>Descripción del riesgo
ACCIÓN U OMISIÓN + USO DEL PODER + DESVIACIÓN DE LA GESTIÓN DE LO PÚBLICO + BENEFICIO PRIVADO.</t>
  </si>
  <si>
    <t>Clasificación del riesgo
(Seleccionar)</t>
  </si>
  <si>
    <t>Probabilidad inherente</t>
  </si>
  <si>
    <t>%</t>
  </si>
  <si>
    <t>Criterios para calificar el impacto (Marcar con "X" los crioterios que apliquen de acuerdo al riesgo)</t>
  </si>
  <si>
    <t xml:space="preserve">Impacto inherente
</t>
  </si>
  <si>
    <t>Zona de riesgo inherente</t>
  </si>
  <si>
    <t>Probabilidad Residual</t>
  </si>
  <si>
    <t>Zona de Riesgo Final</t>
  </si>
  <si>
    <t>Tratamiento</t>
  </si>
  <si>
    <t>Responsable</t>
  </si>
  <si>
    <t>Fecha de Implementación</t>
  </si>
  <si>
    <t>Fecha de Seguimiento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</si>
  <si>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</si>
  <si>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</si>
  <si>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</si>
  <si>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</si>
  <si>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</si>
  <si>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</si>
  <si>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</si>
  <si>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</si>
  <si>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</si>
  <si>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</si>
  <si>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</si>
  <si>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</si>
  <si>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</si>
  <si>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</si>
  <si>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</si>
  <si>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</si>
  <si>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</si>
  <si>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</si>
  <si>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</si>
  <si>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Calificación</t>
  </si>
  <si>
    <t>Documentación</t>
  </si>
  <si>
    <t>Frecuencia</t>
  </si>
  <si>
    <t>Evidencia</t>
  </si>
  <si>
    <t>Ejecución y administración de procesos</t>
  </si>
  <si>
    <t>Preventivo</t>
  </si>
  <si>
    <t>Manual</t>
  </si>
  <si>
    <t>Documentado</t>
  </si>
  <si>
    <t>Continua</t>
  </si>
  <si>
    <t>Con registro</t>
  </si>
  <si>
    <t>Reducir - Mitigar</t>
  </si>
  <si>
    <t>Fraude externo</t>
  </si>
  <si>
    <t>Detectivo</t>
  </si>
  <si>
    <t>Sin documentar</t>
  </si>
  <si>
    <t>Fraude interno</t>
  </si>
  <si>
    <t>Aleatoria</t>
  </si>
  <si>
    <t>Correctivo</t>
  </si>
  <si>
    <t>Relaciones laborales</t>
  </si>
  <si>
    <t>Alto</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</si>
  <si>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</si>
  <si>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</si>
  <si>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</si>
  <si>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</si>
  <si>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</si>
  <si>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</si>
  <si>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</si>
  <si>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</si>
  <si>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</si>
  <si>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</si>
  <si>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</si>
  <si>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</si>
  <si>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</si>
  <si>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</si>
  <si>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</si>
  <si>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</si>
  <si>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</si>
  <si>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</si>
  <si>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</si>
  <si>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</si>
  <si>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</si>
  <si>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</si>
  <si>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 xml:space="preserve">Pérdidas derivadas de errores en la ejecución y administración de procesos </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</si>
  <si>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</si>
  <si>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</si>
  <si>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</si>
  <si>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</si>
  <si>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</si>
  <si>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</si>
  <si>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</si>
  <si>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</si>
  <si>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</si>
  <si>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</si>
  <si>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</si>
  <si>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</si>
  <si>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</si>
  <si>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</si>
  <si>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</si>
  <si>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</si>
  <si>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</si>
  <si>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</si>
  <si>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</si>
  <si>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</si>
  <si>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</si>
  <si>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</si>
  <si>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</si>
  <si>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</si>
  <si>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</si>
  <si>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</si>
  <si>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</si>
  <si>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</si>
  <si>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</si>
  <si>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</si>
  <si>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</si>
  <si>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</si>
  <si>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</si>
  <si>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</si>
  <si>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</si>
  <si>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</si>
  <si>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</si>
  <si>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</si>
  <si>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</si>
  <si>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</si>
  <si>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 Pliegos de condiciones hechos a la medida de una firma en particular. </t>
  </si>
  <si>
    <t xml:space="preserve">Caída de redes </t>
  </si>
  <si>
    <t xml:space="preserve">● Disposiciones establecidas en los pliegos de condiciones que permiten a los participantes direccionar los procesos hacia un grupo en particular. (Ej.: media geométrica). </t>
  </si>
  <si>
    <t xml:space="preserve">Errores en programas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</si>
  <si>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</si>
  <si>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</si>
  <si>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</si>
  <si>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</si>
  <si>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</si>
  <si>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</si>
  <si>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</si>
  <si>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</si>
  <si>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</si>
  <si>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</si>
  <si>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</si>
  <si>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</si>
  <si>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</si>
  <si>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</si>
  <si>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</si>
  <si>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</si>
  <si>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</si>
  <si>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</si>
  <si>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</si>
  <si>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</si>
  <si>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</si>
  <si>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</si>
  <si>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</si>
  <si>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</si>
  <si>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</si>
  <si>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</si>
  <si>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</si>
  <si>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</si>
  <si>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</si>
  <si>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</si>
  <si>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</si>
  <si>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</si>
  <si>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</si>
  <si>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</si>
  <si>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</si>
  <si>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Fallas tecnológicas</t>
  </si>
  <si>
    <t>Usuarios, productos y prácticas</t>
  </si>
  <si>
    <t>Daños a activos fijos/ eventos externos</t>
  </si>
  <si>
    <t>Frecuencia de la Actividad</t>
  </si>
  <si>
    <t>Probabilidad</t>
  </si>
  <si>
    <t>Muy Baja</t>
  </si>
  <si>
    <t>Baja</t>
  </si>
  <si>
    <t>Media</t>
  </si>
  <si>
    <t>A l t a</t>
  </si>
  <si>
    <t>Muy Alta</t>
  </si>
  <si>
    <t>Afectación Económica</t>
  </si>
  <si>
    <t>Leve</t>
  </si>
  <si>
    <t>Menor</t>
  </si>
  <si>
    <t>Moderado</t>
  </si>
  <si>
    <t>Mayor</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</si>
  <si>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</si>
  <si>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</si>
  <si>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</si>
  <si>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</si>
  <si>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</si>
  <si>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</si>
  <si>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</si>
  <si>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Extremo</t>
  </si>
  <si>
    <t>Tipo de control</t>
  </si>
  <si>
    <t>Automático</t>
  </si>
  <si>
    <t>Sin registro</t>
  </si>
  <si>
    <t>Control</t>
  </si>
  <si>
    <t>Reducir - Transferir</t>
  </si>
  <si>
    <t>Aceptar</t>
  </si>
  <si>
    <t>Evitar</t>
  </si>
  <si>
    <t>Monitoreo y revisión - Esquema de líneas de defensa</t>
  </si>
  <si>
    <t>Seguimiento</t>
  </si>
  <si>
    <t>Estado</t>
  </si>
  <si>
    <t>Rara vez</t>
  </si>
  <si>
    <t>Improbable</t>
  </si>
  <si>
    <t>Posible</t>
  </si>
  <si>
    <t>Probable</t>
  </si>
  <si>
    <t>Casi seguro</t>
  </si>
  <si>
    <t>No se ha presentado en los ultimos 5 años.</t>
  </si>
  <si>
    <t>Al menos 1 vez en los últimos 5 años</t>
  </si>
  <si>
    <t>Al menos 1 vez en los últimos 2 años</t>
  </si>
  <si>
    <t>Al menos 1 vez en los último año</t>
  </si>
  <si>
    <t>Más de una vez al año</t>
  </si>
  <si>
    <t>El evento puede ocurrir solo en circunstancias excepcionales (poco comunes o anormales)</t>
  </si>
  <si>
    <t>El evento puede ocurrir en algún momento</t>
  </si>
  <si>
    <t>El evento podrá ocurrir en algún momento</t>
  </si>
  <si>
    <t>Es viable que el evento ocurra en la mayoría de las circunstancias</t>
  </si>
  <si>
    <t>Se espera que el evento ocurra en la mayoría de las circunstancias</t>
  </si>
  <si>
    <t>Asignación del Responsable</t>
  </si>
  <si>
    <t>Segregación y autoridad del responsable</t>
  </si>
  <si>
    <t>Periodicidad</t>
  </si>
  <si>
    <t>Propósito</t>
  </si>
  <si>
    <t>Cómo se realiza
la actividad de
control</t>
  </si>
  <si>
    <t>Qué pasa con las
observaciones o
desviaciones</t>
  </si>
  <si>
    <t>Evidencia de la
ejecución del
contro</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</si>
  <si>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</si>
  <si>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</si>
  <si>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</si>
  <si>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</si>
  <si>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</si>
  <si>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</si>
  <si>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</si>
  <si>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</si>
  <si>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</si>
  <si>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</si>
  <si>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</si>
  <si>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</si>
  <si>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</si>
  <si>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</si>
  <si>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</si>
  <si>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</si>
  <si>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CRITERIO DE EVALUACIÓN</t>
  </si>
  <si>
    <t>OPCIÓN DE RESPUESTA AL CRITERIO DE EVALUACIÓN</t>
  </si>
  <si>
    <t>PESO EN LA EVALUACIÓN DEL DISEÑO DE CONGTROL</t>
  </si>
  <si>
    <t xml:space="preserve">Evidencia de la ejecución del contro </t>
  </si>
  <si>
    <t>Calificación Diseño Control</t>
  </si>
  <si>
    <t>RESULTADO - PESO DE LA EJECUCIÓN DEL CONTROL -</t>
  </si>
  <si>
    <t>El control se ejecuta algunas veces por parte del responsable.</t>
  </si>
  <si>
    <t>El control no se ejecuta por parte del responsable.</t>
  </si>
  <si>
    <t>El control se ejecuta de manera consistente por parte del responsable.</t>
  </si>
  <si>
    <t>Fuerte</t>
  </si>
  <si>
    <t>Débil</t>
  </si>
  <si>
    <t>Calificación de la ejecución.</t>
  </si>
  <si>
    <t xml:space="preserve">No </t>
  </si>
  <si>
    <t>Sí</t>
  </si>
  <si>
    <t>Debe establecer acciones para fortalecer el control Sí/No</t>
  </si>
  <si>
    <t>Solidez Individual del Control</t>
  </si>
  <si>
    <t>Solidez conjunto de controles</t>
  </si>
  <si>
    <t>Analisis ejecución control</t>
  </si>
  <si>
    <t>Nivel de severidad final</t>
  </si>
  <si>
    <t>Análisis y evaluación de los controles para la mitigación de los riesgos de corrupción.</t>
  </si>
  <si>
    <t>Analisis y evaluación del diseño del control (Selección lista desplegable)</t>
  </si>
  <si>
    <t>Resultado ejecución del control (Selección lista)</t>
  </si>
  <si>
    <t>Acciones para fortalecer el control (Diligenciar si la columna BD es "Sí"</t>
  </si>
  <si>
    <t>Fundamentos para el tratamiento del riesgo.</t>
  </si>
  <si>
    <t>Afectación menor a 30 SMLMV</t>
  </si>
  <si>
    <t>Entre 30 y 150 SMLMV</t>
  </si>
  <si>
    <t>Entre 150 y 300 SMLMV</t>
  </si>
  <si>
    <t>Entre 300 y 1500 SMLMV</t>
  </si>
  <si>
    <t>Mayor a 1500 SMLMV</t>
  </si>
  <si>
    <t>Primeral Linea de Defensa
Autocontrol</t>
  </si>
  <si>
    <t>Segunda Linea de Defensa
Autoevaluación</t>
  </si>
  <si>
    <t>Acción a implementar</t>
  </si>
  <si>
    <t>Plan de acción (Tratamiento)</t>
  </si>
  <si>
    <t>No aplica</t>
  </si>
  <si>
    <t>Responsable de primera línea de defensa</t>
  </si>
  <si>
    <t>Descripción del Control
Responsable + Acción +  Complemento
Verbos que permitan tomar una decisión despues de que se ejecute el control (revisar, verificar, validar, conciliar, etc.)</t>
  </si>
  <si>
    <t>¿Qué pasa con las observaciones o desviaciones?</t>
  </si>
  <si>
    <t>Soporte documental del control</t>
  </si>
  <si>
    <t>Evidencia de la ejecución</t>
  </si>
  <si>
    <t>Actividades para gestionar en caso de materialización de riesgo</t>
  </si>
  <si>
    <t>Información del control</t>
  </si>
  <si>
    <t>x</t>
  </si>
  <si>
    <t>Trámite asociado
(solo para trámites identificados en elm SUIT)</t>
  </si>
  <si>
    <t>X</t>
  </si>
  <si>
    <t>Codigo: GMC-MR-03</t>
  </si>
  <si>
    <t>Versión</t>
  </si>
  <si>
    <t>Fecha</t>
  </si>
  <si>
    <t>Cambios realizados al contenido del mapa de riesgos</t>
  </si>
  <si>
    <t>Subdirección de formación artística</t>
  </si>
  <si>
    <t>Gestión de formación en las prácticas artísticas</t>
  </si>
  <si>
    <t>Generar mecanismos para el ejercicio de derechos culturales por parte de la ciudadanía, mediante el fomento a las prácticas artísticas y/o culturales, en procesos multidisciplinares e interdisciplinares de experiencias sensibles, formación, circulación y creación, que de modo sostenible, accesible y equitativo estén dirigidos a diferentes grupos etarios con un enfoque poblacional diferencial en la ciudad de Bogotá, como agentes participativos en la construcción de saberes en torno a las dimensiones de las artes y su apropiación como base de transformación social; contando con un equipo humano comprometido y competente que contribuya a la generación de capacidades ciudadanas para la articulación intersectorial y territorial.</t>
  </si>
  <si>
    <t>Posibilidad de favorecimiento a particulares en la gestión contractual, relacionado con el perfil misional exigido en el programa Nidos.</t>
  </si>
  <si>
    <t>Causa directa: Lineamientos para la contratación por prestación de servicios, con limitadas herramientas de consolidación  y definición especifica de los roles del programa Nidos para la gestión contractual. 
Causa indirecta: Oferta limitada de talento humano con perfiles para el trabajo con niños de primera infancia, desde las direferentes disciplinas del arte</t>
  </si>
  <si>
    <t>Subdirectora de Formación Artística</t>
  </si>
  <si>
    <t>Se realiza verificación de los soportes con respecto a las especificaciones que se encuentran en la matriz de roles y perfiles, informando la viabilidad o no de contratación del perfil recibido</t>
  </si>
  <si>
    <t>De acuerdo con las necesidades de contratación</t>
  </si>
  <si>
    <t>Banco de hojas de vida</t>
  </si>
  <si>
    <t>Se devuelve la solicitud de contratación indicando que el perfil no cumple con las características establecidas en los estudios previos</t>
  </si>
  <si>
    <t>Responsable Administrativa Nidos
Responsable General del Programa Nidos</t>
  </si>
  <si>
    <t>Se analiza los resultados de la audición realizando ponderación de criterios definidos para tomar la decisión de que la persona continue en el proceso precontractual</t>
  </si>
  <si>
    <t>Matriz de audiciones</t>
  </si>
  <si>
    <t>Posibilidad de cobro de comisiones a los artistas para favorecer su programación en las actividades de Culturas en Común</t>
  </si>
  <si>
    <t xml:space="preserve">Posible favorecimiento de los artistas en la subcontratación por parte de las ESAL generados en los convenios de asociación </t>
  </si>
  <si>
    <r>
      <rPr>
        <b/>
        <sz val="12"/>
        <color theme="1"/>
        <rFont val="Calibri"/>
        <family val="2"/>
        <scheme val="major"/>
      </rPr>
      <t xml:space="preserve">Control 1: </t>
    </r>
    <r>
      <rPr>
        <sz val="12"/>
        <color theme="1"/>
        <rFont val="Calibri"/>
        <family val="2"/>
        <scheme val="major"/>
      </rPr>
      <t>Los profesionales del programa Culturas en Común realizan a través del proceso curatorial la verificación de perfiles en la circulación de actividades culturales que sean las requeridas en el territorio a intervenir.</t>
    </r>
  </si>
  <si>
    <t>Se realizan comités de seguimiento a la ejecución del programa Culturas en Común para verificar y dar solución a las novedades que se presenten</t>
  </si>
  <si>
    <t>Gestión territorial y comunitaria, creación, cocreación y circulación de contenidos
Programa culturas en común</t>
  </si>
  <si>
    <t>De acuerdo con la programación de eventos de circulación del programa Culturas en Común</t>
  </si>
  <si>
    <t>Seguimiento en herramienta de gestión de la circulación</t>
  </si>
  <si>
    <t>Informar a las respectivas instancias para determinar las acciones legales a implementar en contra de los presuntos responsables</t>
  </si>
  <si>
    <t>Formalizar en el sistema integrado de gestión la herramienta de seguimiento a las actividades de circulación del programa de culturas en común</t>
  </si>
  <si>
    <t xml:space="preserve">Responsable
Equipo administrativo Culturas en Común </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</si>
  <si>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</si>
  <si>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</si>
  <si>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</si>
  <si>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Posible incumplimiento de la normatividad que regula la contratación pública, debido al desconocimiento o intencionalidad por parte del contratista en el trámite de liquidación y pago de Seguridad Social.</t>
  </si>
  <si>
    <t>Posible falsificación de pagos de planillas de Seguridad Social.</t>
  </si>
  <si>
    <t>Subdirectora de Equipamientos Culturales</t>
  </si>
  <si>
    <t>Solicita aclaración al contratista y analiza la situación para determinar las actuaciones jurídicas que se requieran</t>
  </si>
  <si>
    <t>Mensual</t>
  </si>
  <si>
    <t>Pantallazos de revisión de acuerdo con muestra seleccionada</t>
  </si>
  <si>
    <t xml:space="preserve">Informar al ordenador del gasto y a la Oficina Asesora Jurídica para que se determinen las respectivas acciones legales </t>
  </si>
  <si>
    <t>SI</t>
  </si>
  <si>
    <t xml:space="preserve">Verificar mensualmente por parte de un tercero ajeno al proceso de apoyo a la supervisión, la efectividad de los pagos de Seguridad Social, como mínimo del 5% del total de contratos de prestación de servicios.
</t>
  </si>
  <si>
    <t>Profesional Universitario Subdirección de Equipamientos Culturales</t>
  </si>
  <si>
    <t>Posibilidad de lucro indebido por manejo irregular del trámite de cortesías, para beneficio de terceros.</t>
  </si>
  <si>
    <t>Falta de una definición de criterios para la emisión de boletas de cortesías.</t>
  </si>
  <si>
    <t>Informar a la Gerencia de Escenarios sobre las inconsistencias o  trámite irregular de cortesías</t>
  </si>
  <si>
    <t>Protocolo para manejo y gestión de boletas de cortesía en escenarios de la SEC</t>
  </si>
  <si>
    <t>De acuerdo con los eventos que se ejecuten que tengan boletas de cortesía</t>
  </si>
  <si>
    <t>matriz de seguimiento de entrega de boletas de cortesía</t>
  </si>
  <si>
    <t>Informar a la Subdirectora de Equipamientos Culturales  para que se determinen las respectivas acciones</t>
  </si>
  <si>
    <t>Realizar monitoreo en la matriz de seguimiento de entrega de boletas de cortesía</t>
  </si>
  <si>
    <t>Designado apoyo a taquilla de los equipamientos.</t>
  </si>
  <si>
    <t>A continuación se relacionan los siguientes cambios:
Riesgos 1 y 2 proceso Gestión de formación en las prácticas artísticas
- Se complementan los controles de los todos los riesgos incluyendo información sobre: ¿Qué pasa con las observaciones o desviaciones?, soporte documental del control, periodicidad, evidencia de la ejecución.
- Se complementa para todos los riesgos la información relacionada con las actividades para gestionar en caso de materialización de riesgo.
- Se ajusta la calificación de aspectos para determinar el impacto para el riesgo 1. Se conserva el impacto inherente Mayor
- Se elimina el control 2 del riesgo 1 el cual pasa a ser parte del plan de acción para mitigar el riesgo
- Se ajusta la calificación de aspectos para determinar el impacto para el riesgo 2. Se pasa a impacto inherente Mayor
- Se actualizan las actividades de los planes de acción.</t>
  </si>
  <si>
    <t>Riesgos 1 y 2 proceso Gestión de integral de espacios culturales
-Se ajusta la redacción del control 1 del riesgo 2
Se complementa la información asociada a los controles de los riesgos 1 y 2 incluyendo información sobre: ¿Qué pasa con las observaciones o desviaciones?, soporte documental del control, periodicidad, evidencia de la ejecución. 
Se ajusta la zona residual y la zona inhernte del riesgo quedando en Alta 
Se complementa la información del riesgo, documentando las actividades que se requieren en caso de materialización 
Se incluye el plan de acción de la vigencia 2023</t>
  </si>
  <si>
    <t>Subdirección Administrativa y Financiera</t>
  </si>
  <si>
    <t>Gestión Documental</t>
  </si>
  <si>
    <t xml:space="preserve"> Asegurar la disposición de lineamientos, herramientas e instrumentos para garantizar la implementación de los procesos de la gestión documental en el Idartes en atención a las disposiciones legales y técnicas adoptadas en Colombia en materia archivística, de tal forma que apoye activamente procesos de investigación, formación, creación, circulación y apropiación de las prácticas artísticas y culturales promovidas por la Entidad.</t>
  </si>
  <si>
    <t>Posibilidad de recibir o solicitar cualquier dádiva o beneficio a nombre propio o de terceros para realizar la sustracción, falsificación, duplicidad y eliminación documental, por parte de funcionarios o contratistas de la Entidad, adulterando los atributos propios de la información (autenticidad, integridad, inalterabilidad, fiabilidad, disponibilidad, preservación y conservación)  para beneficio propio o de terceros.</t>
  </si>
  <si>
    <t>Debilidad en la implementación del procedimiento de consulta y préstamos de documentos de archivo o fallas en el diligenciamiento del formato de consulta y préstamo de documentos y expedientes</t>
  </si>
  <si>
    <t>Subdirectora Administrativa y Financiera</t>
  </si>
  <si>
    <t>Se realizará el control de la entrega de los expedientes solicitados por las unidades de gestión a través del formato de consulta y préstamos de documentos de archivo verificando las caracteríticas de conservación, integridad y autenticidad del expediente devuelto</t>
  </si>
  <si>
    <t xml:space="preserve">Procedimiento consulta y préstamos de documentos de archivo. </t>
  </si>
  <si>
    <t>De acuerdo con los requerimeintos de préstamos de las unidades de gestión</t>
  </si>
  <si>
    <t>Registros realizados en formato de consulta y préstamos de documentos</t>
  </si>
  <si>
    <t>Analizar la situación  y notificar a los respectivos entes de control sobre la situación de riesgo materializada</t>
  </si>
  <si>
    <t>Realiza capacitación a los funcionarios y contratistas de la Entidad al fin de sensibilizar sobre el adecuado manejo de los documentos producidos de conformidad con el Plan Institucional de Capacitación -PIC.</t>
  </si>
  <si>
    <t>SAF- Gestión Documental</t>
  </si>
  <si>
    <t>Debilidad en cuanto a la implementación de las estrategias definidas dentro del Sistema Integrado de Conservación - SIC</t>
  </si>
  <si>
    <t>El funcionario(a) o contratista conservador designado de la SAF-Gestión Documental propondrá mejoras que las estabilicen (a partir del uso del formato para inspección de instalaciones físicas, sistemas de almacenamiento y monitoreo de condiciones ambientales), acorde con el Plan de Conservación Documental.</t>
  </si>
  <si>
    <t xml:space="preserve"> Plan de Conservación Documental.</t>
  </si>
  <si>
    <t>Semestral</t>
  </si>
  <si>
    <t>Informe de seguimiento</t>
  </si>
  <si>
    <t>Riesgos Gestión documental
- Se actualiza el objetivo del proceso de acuerdo con la información de la última versión de la caracterización de proceso
- Se actualiza la descripción de riesgo en atención a radicado 20224000600583
- Se incluye un nuevo control para la causa "Debilidad en cuanto a la implementación de las estrategias definidas dentro del Sistema Integrado de Conservación - SIC", lo anterior en atención al radicado 20224000600583
- Se complementa la información asociada a los controles del riesgo 1 incluyendo información sobre: ¿Qué pasa con las observaciones o desviaciones?, soporte documental del control, periodicidad, evidencia de la ejecución. 
- Se incluye información relacionada con  las Actividades para gestionar en caso de materialización de riesgo
- Se actualizan las fechas de los planes de acción</t>
  </si>
  <si>
    <t>Gestión relacionamiento con la ciudadanía</t>
  </si>
  <si>
    <t>Garantizar a la ciudadanía y demás partes interesadas el acceso oportuno, cálido y de calidad a la información, trámites y servicios que ofrece el Idartes, a través de los distintos 
canales de relacionamiento con la ciudadanía en los términos previstos por la normatividad vigente.</t>
  </si>
  <si>
    <t>Posibilidad de no dar trámite a una denuncia para favorecer a un funcionario o contratista, cuando haya alguna PQRS en contra de la persona</t>
  </si>
  <si>
    <t>La no aplicación del Procedimiento al trámite de las peticiones y/o protocolos de atención por parte de los integrantes del área.</t>
  </si>
  <si>
    <t>En caso de que se evidencie que las respuestas a los peticionarios aún no han sido enviadas, se emiten alertas a la unidad de gestión y al gestor de PQRS.</t>
  </si>
  <si>
    <t>Procedimiento:
Trámite a los requerimientos presentados por la ciudadanía</t>
  </si>
  <si>
    <t>El control se ejecuta para cada petición</t>
  </si>
  <si>
    <t>Base preventiva de derechos de petición Idartes</t>
  </si>
  <si>
    <t>Se debe enviar la respuesta al denunciante e informar Control disciplinario interno sobre la situación presentada</t>
  </si>
  <si>
    <t xml:space="preserve">Gestionar capacitaciones semestrales  a los gestores del SDQS sobre las actividades descritas en el procedimiento  "Trámite a los requerimientos presentados por la ciudadanía" y el Instructivo para el diligenciamiento de la información en el formulario registro de PQRS </t>
  </si>
  <si>
    <t>Los(as) funcionarios(as) y/o contratistas designados por SAF-servicio a la ciudadanía</t>
  </si>
  <si>
    <t>Gestión Jurídica</t>
  </si>
  <si>
    <t>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t>
  </si>
  <si>
    <t>Posibilidad de favorecimiento a intereses privados o particulares en la gestión precontractual, contractual y poscontractual.</t>
  </si>
  <si>
    <t xml:space="preserve">Debilidad en la proyección de estudios previos, sin el lleno de los requisitos de ley, que evidencien la no posibilidad de seleccción objetiva en los procesos contractuales </t>
  </si>
  <si>
    <t>Procedimientos según modalidad contractual acorde con lo definido en el mapa de procesos de la entidad según corresponda.</t>
  </si>
  <si>
    <t>Cada vez que se remite información para revisión sobre  un proceso contractual</t>
  </si>
  <si>
    <t xml:space="preserve">Muestra trimestral de 20 procesos, según asignaciones de la dependencia 
</t>
  </si>
  <si>
    <t xml:space="preserve">Revisar cuál fue el requisito que se incumplió y analizar con el equipo jurídico las acciones que se deben adelantar </t>
  </si>
  <si>
    <t xml:space="preserve">El profesional asignado debe revisar en el término establecido para cada modalidad contractual los documentos precontractuales en donde se deberá señalar que se cumple con los requisitos de la contratación y que se garantiza la selección objetiva, y que de acuerdo con ello se puede proceder a la radicacion oficial del trámite para avanzar en la creación del proceso en la plataforma transaccional  </t>
  </si>
  <si>
    <t xml:space="preserve">Profesional(es) asignado(s) </t>
  </si>
  <si>
    <t>Debilidad en el cargue de los documentos en la plataforma transaccional SECOP, por parte del supervisor del contrato</t>
  </si>
  <si>
    <t>El profesional designado como supervisor, verifica que la información técnica, jurídica, financiera, y contable relacionada con la ejecución del contrato corresponda a los entregables del contratista, con la contribución en la revisión por parte de los apoyos a la contratación designados .</t>
  </si>
  <si>
    <t>Documentos:
- Procedimiento Supervisión Contractual
- Resolución 780 de siete de junio de 2019 Manual de Supervisión e Interventoría que rige la actividad de seguimiento contractual en el Instituto Distrital de las Artes o la disposición vigente según corresponda</t>
  </si>
  <si>
    <t>De acuerdo con la periodicidad establecida de presentación de informes del contrato</t>
  </si>
  <si>
    <t>Muestra trimestral de 20 contratos en donde se verificará cargue de :
- Informes de supervisión y publicación de ficha de pervisión integral
- Soporte de ejecución financiera para supervisión v4
- Seguimiento para apoyo a la supervisión v3</t>
  </si>
  <si>
    <t xml:space="preserve"> Posibilidad de favorecimiento a intereses privados o particulares en la expedición de Actos administrativos</t>
  </si>
  <si>
    <t xml:space="preserve">Debilidad en la revisión de los actos administrativos </t>
  </si>
  <si>
    <t>El profesional asignado o la(el) jefe de la Oficina Asesora Jurídica, devuelve el proyecto de acto administrativo a la unidad de gestión, con los comentarios y observaciones sobre los aspectos a subsanar</t>
  </si>
  <si>
    <t>Procedimiento :
Resoluciones (actos administrativos) que no pertenecen a proceso de selección de Contratistas</t>
  </si>
  <si>
    <t>Cada vez que se requiere la proyección de un acto administrativo</t>
  </si>
  <si>
    <t xml:space="preserve">Correo electrónico (observaciones de ajustes a los actos administrativos) </t>
  </si>
  <si>
    <t>Se analiza la situación y en caso de corrobarar el error, se deja sin efectos el acto administrativo mediante la expedición de un acto administrativo, acorde con la naturaleza del acto y la norma específica que lo rige.</t>
  </si>
  <si>
    <t xml:space="preserve">El profesional asignado debe revisar que los actos administrativos se expidan conforme a la ley </t>
  </si>
  <si>
    <t xml:space="preserve">Profesional asignado </t>
  </si>
  <si>
    <t>Oficina Asesora Jurídica</t>
  </si>
  <si>
    <t>En caso de encontrar falencias y/o observaciones en los estudios previos y los documentos que los integran, devolverá al a la unidad de gestión para la realizacion de ajustes y subsanaciones con estrcta sujeción a ley.</t>
  </si>
  <si>
    <t>Riesgos Gestión Jurídica.  A continaución se describen cambios realizados:
- Actualzación de las causas del riesgo 1.  Se elimina una causa, por consiguiente los controles asociados a esta
- Se complementa la información asociada a los controles de los riesgos 1 y 2 incluyendo información sobre: ¿Qué pasa con las observaciones o desviaciones?, soporte documental del control, periodicidad, evidencia de la ejecución. 
- Se actualizan las fechas de los planes de acción</t>
  </si>
  <si>
    <t>Subdirección de las Artes</t>
  </si>
  <si>
    <t>Gestión de fomento a las practicas artísticas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</si>
  <si>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</si>
  <si>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Posibilidad de recibir dádivas con el fin de direccionar el cálculo para generar menor valor de acuerdo con la conveniencia del solicitante, con fundamento en las exenciones y excepciones, enmarcadas en el Permiso Unificado de Filmaciones Audiovisuales - PUFA</t>
  </si>
  <si>
    <t>Necesidad de verificación y confirmación de variables y criterios aplicados a las solicitudes PUFA y el cálculo del valor a pagar por parte del solicitante</t>
  </si>
  <si>
    <t>Subdirectora de las Artes</t>
  </si>
  <si>
    <t>Verificar las solitudes que presentan error con el fin de revisar con el gestor y aplicar los modificaciones necesarias</t>
  </si>
  <si>
    <t>Procedimiento Gestión Permiso Unificado para las Filmaciones Audiovisuales — PUFA
Instructivo de variaciones del Permiso Unificado de Filmaciones Audiovisuales - PUFA</t>
  </si>
  <si>
    <t>De acuerdo con las solicitudes que lleguen a la plataforma SUMA</t>
  </si>
  <si>
    <t>Trazabilidad en histórico de la plataforma SUMA</t>
  </si>
  <si>
    <t>Notificar a la Subdirectora  de las Artes con el fin de que se presente la denuncia ante las autoridades competentes</t>
  </si>
  <si>
    <t>Realización de una capacitación con el equipo de gestores PUFA, para reforzar los conocimientos de las diferentes variables a identificar y aplicar en las solicitudes PUFA, mediante la plataforma SUMA, con el objetivo de afianzar la metodología y correcta aplicación de las variables</t>
  </si>
  <si>
    <t>Profesionales de la CFB y Gerente de Artes Audiovisuales</t>
  </si>
  <si>
    <t>El sistema no permite avanzar si no se cuenta con la justificación del cambio de la variable de la fórmula de retribución</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</si>
  <si>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</si>
  <si>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</si>
  <si>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 xml:space="preserve">Posibilidad de recibir dadivas con el fin de favorecer en la asignación de espacios públicos para el aprovechamiento económico de artistas - PAES </t>
  </si>
  <si>
    <t>Debilidad en la asignación de espacios públicos para el aprovechamiento económico</t>
  </si>
  <si>
    <t>En caso de que se detecte mal uso del permiso se realza el respectivo reporte para citar al artista para realizar las respectivas aclaraciones</t>
  </si>
  <si>
    <t>Procedimiento Gestión espacio público</t>
  </si>
  <si>
    <t>Diaria</t>
  </si>
  <si>
    <t>Reportes semanales reportados en formulario de Google Drive</t>
  </si>
  <si>
    <t>Se informa a la Subdirectora de las Artes sobre la situación detectada, con el fin de que se gestionen las respectivas denuncias ante las autoridades competentes</t>
  </si>
  <si>
    <t xml:space="preserve">Además de los controles establecidos en documentos que evidencian la trazabilidad del cumplimiento sobre los permisos emitidos, se hace necesario reforzar las acciones pedagógicas al interior del equipo mediante una capacitación periódica. </t>
  </si>
  <si>
    <t>Subdirección de las Art4es</t>
  </si>
  <si>
    <t xml:space="preserve">En caso de que el equipo de la Subartes detecte que el artista no está en la zona asignada se realiza llamado de atención y se procede con el respectivo reporte </t>
  </si>
  <si>
    <t xml:space="preserve">Se realizaron los siguientes cambios al riesgo del proceso Fomento de las prácticas artísticas
- Se ajusta la probabilidad inherente.  Cambia de posible a improbable teniendo en cuenta los controles implementados.
- Se analizan las preguntas para determinar el impacto .  Se ajusta el impacto inherente pasando de catastrófico a moderado
- Se ajusta la redacción de la causa teniendo en cuenta los controles implementados en la plataforma SUMA
- Se complementan los controles del riesgos incluyendo información sobre: ¿Qué pasa con las observaciones o desviaciones?, soporte documental del control, periodicidad, evidencia de la ejecución.
- Se complementa la información relacionada con las actividades para gestionar en caso de materialización de riesgo.
- Se actualiza el plan de acción 2023
</t>
  </si>
  <si>
    <t xml:space="preserve">Se realizaron los siguientes cambios al riesgo del proceso Circulación de las prácticas artísticas
- Se ajusta la probabilidad inherente.  Cambia de posible a improbable teniendo en cuenta los controles implementados.
- Se analizan las preguntas para determinar el impacto .  De 9 preguntas positivas se pasa a 6
- Se complementan los controles del riesgos incluyendo información sobre: ¿Qué pasa con las observaciones o desviaciones?, soporte documental del control, periodicidad, evidencia de la ejecución.
- Se complementa la información relacionada con las actividades para gestionar en caso de materialización de riesgo.
- Se actualiza el plan de acción 2023
</t>
  </si>
  <si>
    <t>A continuación se relacionan los siguientes cambios para el risgo de Gestión relacionamiento con la ciudadanía:
- Se complementan los controles del riesgo  incluyendo información sobre: ¿Qué pasa con las observaciones o desviaciones?, soporte documental del control, periodicidad, evidencia de la ejecución.
- Se complementa para el riesgo la información relacionada con las actividades para gestionar en caso de materialización de riesgo.
- Se ajusta la calificación de aspectos para determinar el impacto.  Se conserva el impacto inherente Mayor
- Se elimina el control 2, el cual pasa a ser parte del plan de acción para mitigar el riesgo</t>
  </si>
  <si>
    <t>Área de Control Interno</t>
  </si>
  <si>
    <t>Evaluación independiente</t>
  </si>
  <si>
    <t>Evaluar de manera oportuna e independiente la gestión institucional, a través de los roles asignados al Control Interno por la normatividad vigente, aportando recomendaciones para el mejoramiento de la gestión del IDARTES, en cumplimiento de su misionalidad y objetivos.</t>
  </si>
  <si>
    <t>Posibilidad de recibir o solicitar cualquier dádiva o beneficio a nombre propio o de terceros para modificar, ocultar o eliminar observaciones de informes de auditoría o seguimientos con incumplimientos procedimentales o legales por parte del auditado.</t>
  </si>
  <si>
    <t>Incumplimiento a los procedimientos de auditorías internas de gestión y de elaboración y presentación de informes de ley o seguimientos.</t>
  </si>
  <si>
    <t>Asesora de Control Interno</t>
  </si>
  <si>
    <t>Se solicita al auditor ajustar el desarrollo de la auditoría o del seguimiento con respecto a las etapas y políticas de operación descritas en los procedimientos.</t>
  </si>
  <si>
    <t>Procedimientos:
Auditorías internas de gestión
Elaboración y presentación de informes de ley o seguimientos</t>
  </si>
  <si>
    <t>Quincenal</t>
  </si>
  <si>
    <t>Actas de reunión.
Correos electrónicos.</t>
  </si>
  <si>
    <t xml:space="preserve">1-Realizar alcance al informe de auditoría o seguimiento presentado, corrigiendo las observaciones que se modificaron, ocultaron o eliminaron.
2- Reportar el riesgo materializado para la toma de decisiones pertinentes.
</t>
  </si>
  <si>
    <t xml:space="preserve">Socializacion de procedimientos y documentación del proceso de evaluación independiente para apropiación de los controles  </t>
  </si>
  <si>
    <t xml:space="preserve">Asesor/a de Control Interno </t>
  </si>
  <si>
    <t>Incumplimiento del código de ética del auditor.</t>
  </si>
  <si>
    <t>Se ajusta la asignación de auditores por información relacionada con conflictos de interés o requisitos particulares del código de ética y se analiza la continuidad del auditor dentro del Área de Control Interno en caso de no suscribirse.</t>
  </si>
  <si>
    <t>Código de ética del auditor.
Compromiso ético del auditor interno.</t>
  </si>
  <si>
    <t>Anual</t>
  </si>
  <si>
    <t>Compromiso ético del auditor interno, suscrito.</t>
  </si>
  <si>
    <t xml:space="preserve">Socialización de código de ética para apropiación del mismo.  </t>
  </si>
  <si>
    <t xml:space="preserve">Se realizaron los siguientes cambios al riesgo del proceso Evaluación independiente
- Se ajusta la redacción del riesgo.
- Se ajusta la probabilidad inherente en términos de factibilidad pasando de improbable a rara vez
- Se modifican los criterior de impacto.  Se conserva el resultado de la versión anterior (impacto inherente mayor)
- Se complementa la redacción de la causa 1 y se modifica la causa 2
- Se ajusta la redacción de los controles 1 y 2
- Se complementa la información asociada a los controles de los riesgos 1 y 2 incluyendo información sobre: ¿Qué pasa con las observaciones o desviaciones?, soporte documental del control, periodicidad, evidencia de la ejecución. 
- Se ajusta la zona residual y la zona inhernte del riesgo quedando en Alta
- Se complementa la información del riesgo, documentando las actividades que se requieren en caso de materialización 
- Se incluye el plan de acción de la vigencia 2023 
</t>
  </si>
  <si>
    <t>Oficina de Control Disciplinario Interno</t>
  </si>
  <si>
    <t>Control Disciplinario Interno</t>
  </si>
  <si>
    <t xml:space="preserve">Proteger la función pública a nivel institucional, tramitando las actuaciones disciplinarias relacionadas con los servidores o ex servidores del 
Idartes, para determinar la posible responsabilidad frente a la ocurrencia de conductas disciplinables. </t>
  </si>
  <si>
    <t>Posibilidad de recibir o solicitar cualquier dadiva o beneficio a nombre propio o de terceros con el fin de afectar el resultado de una acción disciplinaria en particular.</t>
  </si>
  <si>
    <t xml:space="preserve">Debilidad en fases de revisión de los expedientes, en relación con el fondo, la forma y la decisión a tomar. </t>
  </si>
  <si>
    <t>Jefe Oficina Control Disciplinario</t>
  </si>
  <si>
    <t>Control 1: El profesional designado realizará revisión periódica de los expedientes disciplinarios en cuanto a fondo y forma; así como revisión de la toma de decisión en la que participan varios servidores de diferentes niveles de empleo.</t>
  </si>
  <si>
    <t>Realizar jornada de revisión de estado de expedientes con la participación de los profesionales de la Oficina de Control,Disciplinario</t>
  </si>
  <si>
    <t>Procedimiento Primera Instancia - Etapa de instrucción</t>
  </si>
  <si>
    <t>Acta de Reunión</t>
  </si>
  <si>
    <t xml:space="preserve">Realizar la respectiva denuncia ante las autoridades competentes </t>
  </si>
  <si>
    <t>Realizar reuniones periodicas entre la jefe de oficina y las profesionales del área con el fin de revisar los expedientes disciplinarios en cuanto a fondo y forma.</t>
  </si>
  <si>
    <t>Jefe Oficina Control Disciplinario Interno</t>
  </si>
  <si>
    <r>
      <t>Se ajusta la redacción del objetivo del proceso de acuerdo con la información de la caracterización del proceso
Se complementa la información asociada a l control incluyendo información sobre: ¿Qué pasa con las observaciones o desviaciones?, soporte documental del control, periodicidad, evidencia de la ejecución. 
Se complementa la información del riesgo, documentando las actividades que se requieren en caso de materialización.</t>
    </r>
    <r>
      <rPr>
        <sz val="11"/>
        <color rgb="FFFF0000"/>
        <rFont val="Arial"/>
        <family val="2"/>
      </rPr>
      <t xml:space="preserve"> </t>
    </r>
    <r>
      <rPr>
        <sz val="11"/>
        <color theme="1"/>
        <rFont val="Arial"/>
        <family val="2"/>
      </rPr>
      <t xml:space="preserve">
Se actualizan las fechas del plan de acción </t>
    </r>
  </si>
  <si>
    <t>Gestión de Bienes, Servicios y Planta Física.</t>
  </si>
  <si>
    <t>Reconocer, administrar y suministrar los bienes; gestionar de manera oportuna los servicios de aseo, vigilancia, servicios públicos, combustible y 
mantenimiento vehicular; así como, intervenir, adecuar y mantener la infraestructura de cada Sede/escenario/equipamiento/CREA a cargo de 
Idartes, para asegurar su adecuado funcionamiento y contribuir al desarrollo de las actividades que garantizan los derechos culturales del Distrito</t>
  </si>
  <si>
    <t>Posibilidad de recibir dadivas y/o beneficios para realizar un uso inadecuado de los bienes públicos asignados a los funcionarios de la entidad para beneficio propio o de un tercero.</t>
  </si>
  <si>
    <t>Ausencia de verificación adicional de las tomas físicas por diferentes colaboradores</t>
  </si>
  <si>
    <t>En caso de que el formato no cuente con los campos requeridos en su diligenciamiento de acuerdo con las indicaciones del instructivo, se devuelve al solicitante para que realice los respectivos ajustes.</t>
  </si>
  <si>
    <t xml:space="preserve">
Política para el manejo y control de los bienes del Instituto Distrital de las Artes -Idartes
Instructivo para el diligenciamiento del formato de salida de bienes devolutivos, consumo controlado y consumo
Procedimiento para la salida de bienes devolutivos, consumo controlado y consumo</t>
  </si>
  <si>
    <t>Cada vez que se solicite la salida de un bien</t>
  </si>
  <si>
    <t>Reporte cuatrimestral del trámite del formato de salida de bienes</t>
  </si>
  <si>
    <t>Se solicita el alcance o justificación sobre la demora en la devolución del bien a la unidad de gestión.  De acuerdo con la respuesta se determinarán las medidas a ejecutar para recuperar el bien</t>
  </si>
  <si>
    <t>Socialización  semestral del instructivo para el diligenciamiento del Formato de salida de bienes devolutivos, consumo controlado y consumo para conocimiento y cumplimiento por partes de los colaboradores de la Entidad a través de a correo electrónico y/o intranet</t>
  </si>
  <si>
    <t>Los(as) funcionarios(as) y/o contratistas designados por SAF-Almacén</t>
  </si>
  <si>
    <t>Se analiza la condición del elemento y se solicita a la unidad de gestión el cumplimiento de lo requerido en el trámite de del formato de salida de bienes devolutivos, consumo controlado y consumo.</t>
  </si>
  <si>
    <t>Procedimiento Toma física de inventarios, bienes devolutivos y consumo controlado
Política para el manejo y control de los bienes del Instituto Distrital de las Artes -Idartes
Instructivo para el diligenciamiento del formato de salida de bienes devolutivos, consumo controlado y consumo
Procedimiento para la salida de bienes devolutivos, consumo controlado y consumo</t>
  </si>
  <si>
    <t>Actas de resultado de inventario toma física</t>
  </si>
  <si>
    <t>A continuación se relacionan los siguientes cambios para el riesgo del proceso Gestión de bienes, servicios y planta física:
- Se complementan los controles del riesgos incluyendo información sobre: ¿Qué pasa con las observaciones o desviaciones?, soporte documental del control, periodicidad, evidencia de la ejecución.
- Se complementa la información relacionada con las actividades para gestionar en caso de materialización de riesgo.
- Se ajusta la valoración de probabilidad inherente.  Queda en "rara vez"
- Se ajusta la calificación de aspectos para determinar el impacto.  El impacto pasa de mayor a moderado</t>
  </si>
  <si>
    <r>
      <rPr>
        <u/>
        <sz val="12"/>
        <color rgb="FF000000"/>
        <rFont val="Calibri"/>
        <family val="2"/>
        <scheme val="major"/>
      </rPr>
      <t xml:space="preserve">- Generar una divulgación en los diferentes medios de comunicación del programa, sobre las convocatorias para hacer parte del equipo de Nidos y así ampliar el banco de hojas de vida.
El siguiente es el link que se creo para que las personas interesadas apliquen, envíen su CV y trabajen con Nidos 
👉🏽 </t>
    </r>
    <r>
      <rPr>
        <u/>
        <sz val="12"/>
        <color rgb="FF1155CC"/>
        <rFont val="Calibri"/>
        <family val="2"/>
        <scheme val="major"/>
      </rPr>
      <t>https://bit.ly/MiHdVEnNidos</t>
    </r>
  </si>
  <si>
    <r>
      <rPr>
        <b/>
        <sz val="12"/>
        <color theme="1"/>
        <rFont val="Calibri"/>
        <family val="2"/>
        <scheme val="major"/>
      </rPr>
      <t>Control 1:</t>
    </r>
    <r>
      <rPr>
        <sz val="12"/>
        <color theme="1"/>
        <rFont val="Calibri"/>
        <family val="2"/>
        <scheme val="major"/>
      </rPr>
      <t xml:space="preserve"> Los apoyos a la supervisión realizarán la verificación de los pagos efectivos de Seguridad Social de un mínimo de 15% del total de contratos de prestación de servicios</t>
    </r>
  </si>
  <si>
    <r>
      <rPr>
        <b/>
        <sz val="12"/>
        <color theme="1"/>
        <rFont val="Calibri"/>
        <family val="2"/>
        <scheme val="major"/>
      </rPr>
      <t>Control 1</t>
    </r>
    <r>
      <rPr>
        <sz val="12"/>
        <color theme="1"/>
        <rFont val="Calibri"/>
        <family val="2"/>
        <scheme val="major"/>
      </rPr>
      <t>: Los profesionales designados Verirfican las activiades descritas en el protocolo para manejo y gestión de boletas de cortesía en escenarios de la SEC</t>
    </r>
  </si>
  <si>
    <r>
      <rPr>
        <b/>
        <sz val="12"/>
        <color theme="1"/>
        <rFont val="Calibri"/>
        <family val="2"/>
        <scheme val="major"/>
      </rPr>
      <t>Control 1</t>
    </r>
    <r>
      <rPr>
        <sz val="12"/>
        <color theme="1"/>
        <rFont val="Calibri"/>
        <family val="2"/>
        <scheme val="major"/>
      </rPr>
      <t>: Los(as) funcionarios(as) y/o contratistas designados por SAF-Gestión Documental diligencian el formato de consulta y  préstamo de documentos y expedientes para el adecuado control de la información de manera mensual, de acuerdo con el procedimiento de consulta y préstamos de documentos de archivo.</t>
    </r>
  </si>
  <si>
    <r>
      <rPr>
        <b/>
        <sz val="12"/>
        <color theme="1"/>
        <rFont val="Calibri"/>
        <family val="2"/>
        <scheme val="major"/>
      </rPr>
      <t>Control 2</t>
    </r>
    <r>
      <rPr>
        <sz val="12"/>
        <color theme="1"/>
        <rFont val="Calibri"/>
        <family val="2"/>
        <scheme val="major"/>
      </rPr>
      <t>: El funcionario(a) o contratista conservador designado de SAF-Gestión Documental gestiona la conservación en el archivo de gestión centralizado y central de manera semestral, de acuerdo con la implementación de las estrategias definidas en el Sistema Integrado de Conservación -SIC.</t>
    </r>
  </si>
  <si>
    <r>
      <rPr>
        <b/>
        <sz val="12"/>
        <color theme="1"/>
        <rFont val="Calibri"/>
        <family val="2"/>
        <scheme val="major"/>
      </rPr>
      <t>Control 3</t>
    </r>
    <r>
      <rPr>
        <sz val="12"/>
        <color theme="1"/>
        <rFont val="Calibri"/>
        <family val="2"/>
        <scheme val="major"/>
      </rPr>
      <t>: Seguimiento en el registro del plan de trabajo de Gestión Documental</t>
    </r>
  </si>
  <si>
    <r>
      <rPr>
        <b/>
        <sz val="12"/>
        <rFont val="Calibri"/>
        <family val="2"/>
        <scheme val="major"/>
      </rPr>
      <t xml:space="preserve">Control 1: </t>
    </r>
    <r>
      <rPr>
        <sz val="12"/>
        <rFont val="Calibri"/>
        <family val="2"/>
        <scheme val="major"/>
      </rPr>
      <t>El profesional al que se le asigna el proceso precontractual, revisa documentos precontractuale</t>
    </r>
    <r>
      <rPr>
        <sz val="12"/>
        <color rgb="FF000000"/>
        <rFont val="Calibri"/>
        <family val="2"/>
        <scheme val="major"/>
      </rPr>
      <t>s, verificando que se cumpla con el lleno de los requisitos de ley y que no se evidencie la imposibilidad de selección objetiva en el proceso objeto de selección.</t>
    </r>
  </si>
  <si>
    <r>
      <rPr>
        <b/>
        <sz val="12"/>
        <rFont val="Calibri"/>
        <family val="2"/>
        <scheme val="major"/>
      </rPr>
      <t>Control 2</t>
    </r>
    <r>
      <rPr>
        <sz val="12"/>
        <rFont val="Calibri"/>
        <family val="2"/>
        <scheme val="major"/>
      </rPr>
      <t>:El profesional designado para supervisión debe efectuar y/o corroborar el cargue de toda la documentación que corresponda al ejercicio de la supervisión en la plataforma transaccional.</t>
    </r>
  </si>
  <si>
    <r>
      <t xml:space="preserve"> </t>
    </r>
    <r>
      <rPr>
        <b/>
        <sz val="12"/>
        <color rgb="FF000000"/>
        <rFont val="Calibri"/>
        <family val="2"/>
        <scheme val="major"/>
      </rPr>
      <t>Control 1:</t>
    </r>
    <r>
      <rPr>
        <sz val="12"/>
        <color rgb="FF000000"/>
        <rFont val="Calibri"/>
        <family val="2"/>
        <scheme val="major"/>
      </rPr>
      <t xml:space="preserve">Revisión  de los actos administrativos de la entidad por parte del profesional asignado </t>
    </r>
  </si>
  <si>
    <r>
      <rPr>
        <b/>
        <sz val="12"/>
        <color theme="1"/>
        <rFont val="Calibri"/>
        <family val="2"/>
        <scheme val="major"/>
      </rPr>
      <t xml:space="preserve">Control 1: </t>
    </r>
    <r>
      <rPr>
        <sz val="12"/>
        <color theme="1"/>
        <rFont val="Calibri"/>
        <family val="2"/>
        <scheme val="major"/>
      </rPr>
      <t>El equipo de trabajo del Área de Control Interno verifica que se hayan ejecutado todas las actividades y políticas de operación de los procedimientos del proceso de Evaluación Independiente.</t>
    </r>
  </si>
  <si>
    <r>
      <rPr>
        <b/>
        <sz val="12"/>
        <color theme="1"/>
        <rFont val="Calibri"/>
        <family val="2"/>
        <scheme val="major"/>
      </rPr>
      <t xml:space="preserve">Control 2: </t>
    </r>
    <r>
      <rPr>
        <sz val="12"/>
        <color theme="1"/>
        <rFont val="Calibri"/>
        <family val="2"/>
        <scheme val="major"/>
      </rPr>
      <t xml:space="preserve">El auditor suscribe el compromiso ético del auditor interno dentro de la vigencia del Plan Anual de Auditoría PAA. </t>
    </r>
  </si>
  <si>
    <r>
      <t xml:space="preserve">Frecuencia: </t>
    </r>
    <r>
      <rPr>
        <sz val="12"/>
        <color theme="1"/>
        <rFont val="Calibri"/>
        <family val="2"/>
        <scheme val="major"/>
      </rPr>
      <t>número de eventos en un periodo determinado, se trata de hechos que se han materializado o se cuenta con un historial de situaciones o eventos asociados al riesgo;</t>
    </r>
    <r>
      <rPr>
        <b/>
        <sz val="12"/>
        <color theme="1"/>
        <rFont val="Calibri"/>
        <family val="2"/>
        <scheme val="major"/>
      </rPr>
      <t xml:space="preserve"> Factibilidad: </t>
    </r>
    <r>
      <rPr>
        <sz val="12"/>
        <color theme="1"/>
        <rFont val="Calibri"/>
        <family val="2"/>
        <scheme val="major"/>
      </rPr>
      <t>presencia de factores internos y externos que pueden propiciar el riesgo, se trata en este caso de un hecho que no se ha presentado pero es posible que suceda</t>
    </r>
  </si>
  <si>
    <r>
      <t xml:space="preserve">Causa o Falla
</t>
    </r>
    <r>
      <rPr>
        <sz val="12"/>
        <color theme="1"/>
        <rFont val="Calibri"/>
        <family val="2"/>
        <scheme val="major"/>
      </rPr>
      <t>(Se identifican las causas
o fallas que pueden dar
origen a la materialización
del riesgo)</t>
    </r>
  </si>
  <si>
    <r>
      <rPr>
        <b/>
        <sz val="12"/>
        <rFont val="Calibri"/>
        <family val="2"/>
        <scheme val="major"/>
      </rPr>
      <t>Control 1:</t>
    </r>
    <r>
      <rPr>
        <sz val="12"/>
        <rFont val="Calibri"/>
        <family val="2"/>
        <scheme val="major"/>
      </rPr>
      <t xml:space="preserve"> Establecer la matriz de los roles y perfiles con las especificaciones exigidas por el programa Nidos para la contratación, de acuerdo con las necesidades contractuales de la entidad.  </t>
    </r>
  </si>
  <si>
    <r>
      <rPr>
        <b/>
        <sz val="12"/>
        <rFont val="Calibri"/>
        <family val="2"/>
        <scheme val="major"/>
      </rPr>
      <t>Control 2.</t>
    </r>
    <r>
      <rPr>
        <sz val="12"/>
        <rFont val="Calibri"/>
        <family val="2"/>
        <scheme val="major"/>
      </rPr>
      <t xml:space="preserve"> El equipo de la SFA-NIDOS a partir de los perfiles seleccionados, realiza audiciones para verificar que cumplan con el perfil artístico y pedagógico para la atención de los niños y niñas de primera infancia</t>
    </r>
  </si>
  <si>
    <r>
      <rPr>
        <b/>
        <sz val="12"/>
        <rFont val="Calibri"/>
        <family val="2"/>
        <scheme val="major"/>
      </rPr>
      <t>Control 1:</t>
    </r>
    <r>
      <rPr>
        <sz val="12"/>
        <rFont val="Calibri"/>
        <family val="2"/>
        <scheme val="major"/>
      </rPr>
      <t xml:space="preserve">  Los(as) funcionarios(as) y/o contratistas designados por SAF-Almacén harán la revisión y trámite del Formato salida de bienes devolutivos, consumo controlado y consumo para el seguimiento de los elementos como lo establece el instructivo para el diligenciamiento del formato de salida de bienes devolutivos, consumo controlado y consumo, de conformidad con lo establecido en el procedimiento de Salida de bienes devolutivos, consumo controlado y consumo. 
Esta información será reportada cuatrimestralmente. </t>
    </r>
  </si>
  <si>
    <r>
      <rPr>
        <b/>
        <sz val="12"/>
        <rFont val="Calibri"/>
        <family val="2"/>
        <scheme val="major"/>
      </rPr>
      <t>Control 2</t>
    </r>
    <r>
      <rPr>
        <sz val="12"/>
        <rFont val="Calibri"/>
        <family val="2"/>
        <scheme val="major"/>
      </rPr>
      <t>: Los(as) funcionarios(as) y/o contratistas designados por SAF-Almacén verifican en la toma física de inventarios anual, que los bienes tramitados en el formato de salida de bienes devolutivos, consumo controlado y consumo, cuenten con la trazabilidad de salida e ingreso de la sede o escenario.</t>
    </r>
  </si>
  <si>
    <r>
      <rPr>
        <b/>
        <sz val="12"/>
        <rFont val="Calibri"/>
        <family val="2"/>
        <scheme val="major"/>
      </rPr>
      <t xml:space="preserve">Control 1: </t>
    </r>
    <r>
      <rPr>
        <sz val="12"/>
        <rFont val="Calibri"/>
        <family val="2"/>
        <scheme val="major"/>
      </rPr>
      <t>Los(as) funcionarios(as) y/o contratistas designados por SAF-servicio a la ciudadanía gestionan las actividades descritas en el procedimiento Trámite a los requerimientos presentados por la ciudadanía, asignando a la unidad de gestión requerida para proyectar respuesta y envía las respectivas alertas para la respuesta oportuna a las peticiones</t>
    </r>
  </si>
  <si>
    <r>
      <rPr>
        <b/>
        <sz val="12"/>
        <color theme="1"/>
        <rFont val="Calibri"/>
        <family val="2"/>
        <scheme val="major"/>
      </rPr>
      <t>Control 1:</t>
    </r>
    <r>
      <rPr>
        <sz val="12"/>
        <color theme="1"/>
        <rFont val="Calibri"/>
        <family val="2"/>
        <scheme val="major"/>
      </rPr>
      <t xml:space="preserve">  El profesional designado por la Gerencia de Artes Audiovisuales realiza la verificación del recálculo del valor a pagar según los criterios de la solicitud y sus aprobaciones por parte de las entidades, mediante una matriz formulada, aplicando de manera aleatoria mínimo al 20% de las solicitudes mensuales.</t>
    </r>
  </si>
  <si>
    <r>
      <rPr>
        <b/>
        <sz val="12"/>
        <color theme="1"/>
        <rFont val="Calibri"/>
        <family val="2"/>
        <scheme val="major"/>
      </rPr>
      <t>Control 2</t>
    </r>
    <r>
      <rPr>
        <sz val="12"/>
        <color theme="1"/>
        <rFont val="Calibri"/>
        <family val="2"/>
        <scheme val="major"/>
      </rPr>
      <t>: Mediante las parametrizaciones de la plataforma SUMA + (Módulo de Filmaciones), se verifica que los cambios de metraje estén justificados y a través de los roles de control del sistema se identifican mediante etiquetas los cambios que sufre la solicitud inicial realizada por el externo con el fin de realizar una revisión oportuna para confirmar el valor correcto del recálculo.</t>
    </r>
  </si>
  <si>
    <r>
      <rPr>
        <b/>
        <sz val="12"/>
        <color theme="1"/>
        <rFont val="Calibri"/>
        <family val="2"/>
        <scheme val="major"/>
      </rPr>
      <t>Control 1:</t>
    </r>
    <r>
      <rPr>
        <sz val="12"/>
        <color theme="1"/>
        <rFont val="Calibri"/>
        <family val="2"/>
        <scheme val="major"/>
      </rPr>
      <t xml:space="preserve"> Los profesionales de la Subdirección de las Artes designados realizan verificación en campo de la asignación de espacios, mediante planillas, que contienen registro fotográfico y uso apropiado del espacio.</t>
    </r>
  </si>
  <si>
    <r>
      <rPr>
        <b/>
        <sz val="12"/>
        <color theme="1"/>
        <rFont val="Calibri"/>
        <family val="2"/>
        <scheme val="major"/>
      </rPr>
      <t>Control 2:</t>
    </r>
    <r>
      <rPr>
        <sz val="12"/>
        <color theme="1"/>
        <rFont val="Calibri"/>
        <family val="2"/>
        <scheme val="major"/>
      </rPr>
      <t xml:space="preserve"> Rotación de los artistas en la asignación para el aprovechamiento de espacios públicos.</t>
    </r>
  </si>
  <si>
    <t>Versión: 06</t>
  </si>
  <si>
    <t>CONTROL DE CAMBIOS</t>
  </si>
  <si>
    <t>Fecha de aprobación</t>
  </si>
  <si>
    <t>Descripción de cambios realizados</t>
  </si>
  <si>
    <t>Emisión Inicial - Aplicación metodologia DAFP</t>
  </si>
  <si>
    <t>Se realiza actualización del mapa de riesgos se verifican los planes de acción y se establecen nuevas fechas de cumplimiento, en relación con las mesas de trabajo adelantadas con los procesos.</t>
  </si>
  <si>
    <t>Se actualiza en el marco de la nueva plantilla, la cual contiene cambio 19 variables para determinar el impacto del riesgo y se implementa la sección de seguimiento de las líneas de defensa.</t>
  </si>
  <si>
    <t>Se realiza actualización de los riesgos en el marco de las dinámicas actuales de los procesos, se elimina un riesgo del proceso de gestión jurídica y se elimina el riesgo de control  disciplinario interno toda vez que se crea como proceso y deja de ser un área de la SAF</t>
  </si>
  <si>
    <t>Se actualiza la plantilla para incluir variables para la evaluacion de controles, en el marco de lo que establece la metodologia del DAFP Guia Versión 4 para los riesgos de Corrupción y se identifica un riesgo para el proceso de Control Disciplinario Interno</t>
  </si>
  <si>
    <t>Alcance: Se complementa mapa de riesgos de corrupción atendiendo solicitud de la Subdirección Administrativa y Financiera bajo radicado No 20224000600583, en el cual se realiza actualización en la estructura de los controles y se establece nuevo plan de acción para la vigencia 2023</t>
  </si>
  <si>
    <t>El monitoreo de primera línea de defensa del primer cuatrimestre de 2023 puede consultarse en: 
https://drive.google.com/drive/folders/1NKx5RJCb76azBElK950sV9lgDD9I3jzB?usp=drive_link</t>
  </si>
  <si>
    <t>El monitoreo de segunda  línea de defensa del primer cuatrimestre de 2023 puede consultarse en: 
https://drive.google.com/drive/folders/1NKx5RJCb76azBElK950sV9lgDD9I3jzB?usp=drive_link
El informe de monitoreo de riesgos se encuentra en
https://www.idartes.gov.co/sites/default/files/2023-05/Informe%20cuatrimestral%20riesgos%2020231200214273.pdf</t>
  </si>
  <si>
    <t>MAPA DE RISGO DE CORRUPCIÓN INSTITUCIONAL</t>
  </si>
  <si>
    <t>MAPA DE RIESGO DE CORRUPCIÓN</t>
  </si>
  <si>
    <t>Se actualizan los riesgos de corrupción en el marco de la estrategia institucional de gestión de riesgos 2023.  Se modifican redacciones de riesgos, y se complementan las descripciones de los controles.  Se incluye cuadro de control de cambios por cada proceso.  Los ajustes realizados por cada proceso se pueden evidenciar en el control de cambios (celda C32) de la pestaña de la "Matriz admin Riesgo corrupción"</t>
  </si>
  <si>
    <t>Fecha Vigencia: 28/06/2023</t>
  </si>
  <si>
    <t>Cerrado</t>
  </si>
  <si>
    <t>Se realizó en los periodos requeridos por la Oficina Asesora de Planeación y Tecnologías de Información (radicados  20231200181153 y 20231200626063) de acuerdo con los periodos cuatrimestrales definidos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</si>
</sst>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d/m/yyyy"/>
  </numFmts>
  <fonts count="34" x14ac:knownFonts="1">
    <font>
      <sz val="11"/>
      <color theme="1"/>
      <name val="Arial"/>
    </font>
    <font>
      <sz val="12"/>
      <color theme="1"/>
      <name val="Arial Narrow"/>
      <family val="2"/>
    </font>
    <font>
      <sz val="11"/>
      <name val="Arial"/>
      <family val="2"/>
    </font>
    <font>
      <b/>
      <sz val="12"/>
      <color theme="1"/>
      <name val="Arial Narrow"/>
      <family val="2"/>
    </font>
    <font>
      <b/>
      <sz val="10"/>
      <color theme="1"/>
      <name val="Arial Narrow"/>
      <family val="2"/>
    </font>
    <font>
      <sz val="12"/>
      <color rgb="FF000000"/>
      <name val="Arial Narrow"/>
      <family val="2"/>
    </font>
    <font>
      <b/>
      <sz val="11"/>
      <color theme="1"/>
      <name val="Calibri"/>
      <family val="2"/>
    </font>
    <font>
      <sz val="11"/>
      <color theme="1"/>
      <name val="Calibri"/>
      <family val="2"/>
    </font>
    <font>
      <b/>
      <sz val="12"/>
      <color rgb="FF00000A"/>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b/>
      <sz val="10"/>
      <color theme="1"/>
      <name val="Arial Narrow"/>
      <family val="2"/>
    </font>
    <font>
      <sz val="12"/>
      <color theme="1"/>
      <name val="Arial Narrow"/>
      <family val="2"/>
    </font>
    <font>
      <sz val="11"/>
      <color theme="1"/>
      <name val="Calibri"/>
      <family val="2"/>
    </font>
    <font>
      <b/>
      <sz val="11"/>
      <color theme="1"/>
      <name val="Arial"/>
      <family val="2"/>
    </font>
    <font>
      <b/>
      <sz val="11"/>
      <color theme="1"/>
      <name val="Calibri"/>
      <family val="2"/>
      <scheme val="minor"/>
    </font>
    <font>
      <b/>
      <sz val="11"/>
      <name val="Calibri"/>
      <family val="2"/>
      <scheme val="minor"/>
    </font>
    <font>
      <sz val="12"/>
      <color theme="1"/>
      <name val="Calibri"/>
      <family val="2"/>
      <scheme val="major"/>
    </font>
    <font>
      <b/>
      <sz val="12"/>
      <color theme="1"/>
      <name val="Calibri"/>
      <family val="2"/>
      <scheme val="major"/>
    </font>
    <font>
      <sz val="12"/>
      <color rgb="FF000000"/>
      <name val="Calibri"/>
      <family val="2"/>
      <scheme val="major"/>
    </font>
    <font>
      <sz val="11"/>
      <color rgb="FFFF0000"/>
      <name val="Arial"/>
      <family val="2"/>
    </font>
    <font>
      <sz val="12"/>
      <name val="Calibri"/>
      <family val="2"/>
      <scheme val="major"/>
    </font>
    <font>
      <u/>
      <sz val="12"/>
      <color theme="1"/>
      <name val="Calibri"/>
      <family val="2"/>
      <scheme val="major"/>
    </font>
    <font>
      <u/>
      <sz val="12"/>
      <color rgb="FF000000"/>
      <name val="Calibri"/>
      <family val="2"/>
      <scheme val="major"/>
    </font>
    <font>
      <u/>
      <sz val="12"/>
      <color rgb="FF1155CC"/>
      <name val="Calibri"/>
      <family val="2"/>
      <scheme val="major"/>
    </font>
    <font>
      <sz val="12"/>
      <color theme="0" tint="-0.499984740745262"/>
      <name val="Calibri"/>
      <family val="2"/>
      <scheme val="major"/>
    </font>
    <font>
      <sz val="12"/>
      <color rgb="FFFF0000"/>
      <name val="Calibri"/>
      <family val="2"/>
      <scheme val="major"/>
    </font>
    <font>
      <b/>
      <sz val="12"/>
      <name val="Calibri"/>
      <family val="2"/>
      <scheme val="major"/>
    </font>
    <font>
      <b/>
      <sz val="12"/>
      <color rgb="FF000000"/>
      <name val="Calibri"/>
      <family val="2"/>
      <scheme val="major"/>
    </font>
    <font>
      <b/>
      <sz val="11"/>
      <color rgb="FF000000"/>
      <name val="Calibri"/>
      <family val="2"/>
    </font>
    <font>
      <sz val="11"/>
      <color rgb="FF000000"/>
      <name val="Arial"/>
      <family val="2"/>
    </font>
    <font>
      <b/>
      <sz val="12"/>
      <name val="Arial Narrow"/>
      <family val="2"/>
    </font>
  </fonts>
  <fills count="18">
    <fill>
      <patternFill patternType="none"/>
    </fill>
    <fill>
      <patternFill patternType="gray125"/>
    </fill>
    <fill>
      <patternFill patternType="solid">
        <fgColor rgb="FF9CC2E5"/>
        <bgColor rgb="FF9CC2E5"/>
      </patternFill>
    </fill>
    <fill>
      <patternFill patternType="solid">
        <fgColor rgb="FFFFC000"/>
        <bgColor rgb="FFFFC000"/>
      </patternFill>
    </fill>
    <fill>
      <patternFill patternType="solid">
        <fgColor theme="0"/>
        <bgColor theme="0"/>
      </patternFill>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theme="5" tint="0.59999389629810485"/>
        <bgColor rgb="FF9CC2E5"/>
      </patternFill>
    </fill>
    <fill>
      <patternFill patternType="solid">
        <fgColor theme="5" tint="0.59999389629810485"/>
        <bgColor indexed="64"/>
      </patternFill>
    </fill>
    <fill>
      <patternFill patternType="solid">
        <fgColor theme="5" tint="0.59999389629810485"/>
        <bgColor rgb="FFBDD6EE"/>
      </patternFill>
    </fill>
    <fill>
      <patternFill patternType="solid">
        <fgColor theme="9" tint="0.59999389629810485"/>
        <bgColor rgb="FFBDD6EE"/>
      </patternFill>
    </fill>
    <fill>
      <patternFill patternType="solid">
        <fgColor rgb="FFFFC000"/>
        <bgColor indexed="64"/>
      </patternFill>
    </fill>
    <fill>
      <patternFill patternType="solid">
        <fgColor theme="0"/>
        <bgColor indexed="64"/>
      </patternFill>
    </fill>
    <fill>
      <patternFill patternType="solid">
        <fgColor rgb="FFFFFFFF"/>
        <bgColor rgb="FF000000"/>
      </patternFill>
    </fill>
  </fills>
  <borders count="37">
    <border>
      <left/>
      <right/>
      <top/>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215">
    <xf numFmtId="0" fontId="0" fillId="0" borderId="0" xfId="0"/>
    <xf numFmtId="0" fontId="1" fillId="0" borderId="0" xfId="0" applyFont="1" applyAlignment="1">
      <alignment horizontal="left" vertical="center"/>
    </xf>
    <xf numFmtId="0" fontId="6" fillId="0" borderId="0" xfId="0" applyFont="1"/>
    <xf numFmtId="0" fontId="7" fillId="0" borderId="0" xfId="0" applyFont="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5" borderId="3" xfId="0" applyFont="1" applyFill="1" applyBorder="1" applyAlignment="1">
      <alignment vertical="center" wrapText="1"/>
    </xf>
    <xf numFmtId="0" fontId="5" fillId="5" borderId="4" xfId="0" applyFont="1" applyFill="1" applyBorder="1" applyAlignment="1">
      <alignment vertical="center" wrapText="1"/>
    </xf>
    <xf numFmtId="0" fontId="9" fillId="5" borderId="6" xfId="0" applyFont="1" applyFill="1" applyBorder="1" applyAlignment="1">
      <alignment vertical="center" wrapText="1"/>
    </xf>
    <xf numFmtId="0" fontId="5" fillId="5" borderId="7" xfId="0" applyFont="1" applyFill="1" applyBorder="1" applyAlignment="1">
      <alignment vertical="center" wrapText="1"/>
    </xf>
    <xf numFmtId="0" fontId="5" fillId="5" borderId="6" xfId="0" applyFont="1" applyFill="1" applyBorder="1" applyAlignment="1">
      <alignment horizontal="left" vertical="center" wrapText="1"/>
    </xf>
    <xf numFmtId="0" fontId="9" fillId="5" borderId="3" xfId="0" applyFont="1" applyFill="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9" fillId="0" borderId="9" xfId="0" applyFont="1" applyBorder="1" applyAlignment="1">
      <alignment vertical="center" wrapText="1"/>
    </xf>
    <xf numFmtId="0" fontId="5" fillId="0" borderId="9" xfId="0" applyFont="1" applyBorder="1" applyAlignment="1">
      <alignment horizontal="left" vertical="center" wrapText="1"/>
    </xf>
    <xf numFmtId="0" fontId="5" fillId="0" borderId="12" xfId="0" applyFont="1" applyBorder="1" applyAlignment="1">
      <alignment vertical="center" wrapText="1"/>
    </xf>
    <xf numFmtId="0" fontId="5" fillId="5" borderId="6" xfId="0" applyFont="1" applyFill="1" applyBorder="1" applyAlignment="1">
      <alignment vertical="center" wrapText="1"/>
    </xf>
    <xf numFmtId="0" fontId="9" fillId="5" borderId="4" xfId="0" applyFont="1" applyFill="1" applyBorder="1" applyAlignment="1">
      <alignment vertical="center" wrapText="1"/>
    </xf>
    <xf numFmtId="0" fontId="6" fillId="0" borderId="0" xfId="0" applyFont="1" applyAlignment="1">
      <alignment horizontal="center"/>
    </xf>
    <xf numFmtId="9" fontId="7" fillId="0" borderId="0" xfId="0" applyNumberFormat="1" applyFont="1" applyAlignment="1">
      <alignment horizontal="center" vertical="center"/>
    </xf>
    <xf numFmtId="0" fontId="7" fillId="7" borderId="13" xfId="0" applyFont="1" applyFill="1" applyBorder="1" applyAlignment="1">
      <alignment vertical="center"/>
    </xf>
    <xf numFmtId="9" fontId="7" fillId="0" borderId="0" xfId="0" applyNumberFormat="1" applyFont="1"/>
    <xf numFmtId="0" fontId="7" fillId="8" borderId="13" xfId="0" applyFont="1" applyFill="1" applyBorder="1" applyAlignment="1">
      <alignment vertical="center"/>
    </xf>
    <xf numFmtId="0" fontId="7" fillId="9" borderId="13" xfId="0" applyFont="1" applyFill="1" applyBorder="1" applyAlignment="1">
      <alignment vertical="center"/>
    </xf>
    <xf numFmtId="0" fontId="7" fillId="3" borderId="13" xfId="0" applyFont="1" applyFill="1" applyBorder="1" applyAlignment="1">
      <alignment vertical="center"/>
    </xf>
    <xf numFmtId="0" fontId="7" fillId="10" borderId="13" xfId="0" applyFont="1" applyFill="1" applyBorder="1" applyAlignment="1">
      <alignment vertical="center"/>
    </xf>
    <xf numFmtId="0" fontId="7" fillId="0" borderId="0" xfId="0" applyFont="1" applyAlignment="1">
      <alignment wrapText="1"/>
    </xf>
    <xf numFmtId="0" fontId="7" fillId="0" borderId="0" xfId="0" applyFont="1" applyAlignment="1">
      <alignment vertical="center"/>
    </xf>
    <xf numFmtId="0" fontId="14" fillId="0" borderId="0" xfId="0" applyFont="1" applyAlignment="1">
      <alignment horizontal="left" vertical="center"/>
    </xf>
    <xf numFmtId="0" fontId="15" fillId="7" borderId="13" xfId="0" applyFont="1" applyFill="1" applyBorder="1" applyAlignment="1">
      <alignment vertical="center"/>
    </xf>
    <xf numFmtId="0" fontId="15" fillId="8" borderId="13" xfId="0" applyFont="1" applyFill="1" applyBorder="1" applyAlignment="1">
      <alignment vertical="center"/>
    </xf>
    <xf numFmtId="0" fontId="15" fillId="9" borderId="13" xfId="0" applyFont="1" applyFill="1" applyBorder="1" applyAlignment="1">
      <alignment vertical="center"/>
    </xf>
    <xf numFmtId="9" fontId="15" fillId="0" borderId="0" xfId="0" applyNumberFormat="1" applyFont="1" applyAlignment="1">
      <alignment horizontal="center" vertical="center"/>
    </xf>
    <xf numFmtId="0" fontId="15" fillId="0" borderId="0" xfId="0" applyFont="1" applyAlignment="1">
      <alignment vertical="center" wrapText="1"/>
    </xf>
    <xf numFmtId="0" fontId="12" fillId="0" borderId="0" xfId="0" applyFont="1"/>
    <xf numFmtId="9" fontId="15" fillId="0" borderId="0" xfId="0" applyNumberFormat="1" applyFont="1" applyAlignment="1">
      <alignment wrapText="1"/>
    </xf>
    <xf numFmtId="0" fontId="15" fillId="10" borderId="13" xfId="0" applyFont="1" applyFill="1" applyBorder="1" applyAlignment="1">
      <alignment vertical="center"/>
    </xf>
    <xf numFmtId="0" fontId="15" fillId="3" borderId="13" xfId="0" applyFont="1" applyFill="1" applyBorder="1" applyAlignment="1">
      <alignment vertical="center"/>
    </xf>
    <xf numFmtId="0" fontId="12" fillId="0" borderId="0" xfId="0" applyFont="1" applyAlignment="1">
      <alignment wrapText="1"/>
    </xf>
    <xf numFmtId="0" fontId="4" fillId="0" borderId="14" xfId="0" applyFont="1" applyBorder="1" applyAlignment="1">
      <alignment horizontal="left"/>
    </xf>
    <xf numFmtId="0" fontId="12" fillId="0" borderId="14" xfId="0" applyFont="1" applyBorder="1"/>
    <xf numFmtId="0" fontId="0" fillId="0" borderId="14" xfId="0" applyBorder="1"/>
    <xf numFmtId="0" fontId="13" fillId="0" borderId="14" xfId="0" applyFont="1" applyBorder="1" applyAlignment="1">
      <alignment horizontal="left"/>
    </xf>
    <xf numFmtId="0" fontId="12" fillId="0" borderId="14" xfId="0" applyFont="1" applyBorder="1" applyAlignment="1">
      <alignment wrapText="1"/>
    </xf>
    <xf numFmtId="0" fontId="12" fillId="0" borderId="14" xfId="0" applyFont="1" applyBorder="1" applyAlignment="1">
      <alignment horizontal="center" vertical="center" wrapText="1"/>
    </xf>
    <xf numFmtId="0" fontId="0" fillId="0" borderId="0" xfId="0" applyAlignment="1">
      <alignment wrapText="1"/>
    </xf>
    <xf numFmtId="0" fontId="12" fillId="0" borderId="0" xfId="0" applyFont="1" applyAlignment="1">
      <alignment horizontal="left"/>
    </xf>
    <xf numFmtId="9" fontId="15" fillId="0" borderId="0" xfId="0" applyNumberFormat="1" applyFont="1" applyAlignment="1">
      <alignment horizontal="left" vertical="center"/>
    </xf>
    <xf numFmtId="0" fontId="16" fillId="0" borderId="0" xfId="0" applyFont="1"/>
    <xf numFmtId="0" fontId="3" fillId="0" borderId="14" xfId="0" applyFont="1" applyBorder="1" applyAlignment="1">
      <alignment vertical="center"/>
    </xf>
    <xf numFmtId="0" fontId="7" fillId="0" borderId="0" xfId="0" applyFont="1" applyAlignment="1">
      <alignment horizontal="left"/>
    </xf>
    <xf numFmtId="0" fontId="17" fillId="0" borderId="14" xfId="0" applyFont="1" applyBorder="1"/>
    <xf numFmtId="14" fontId="0" fillId="16" borderId="14" xfId="0" applyNumberFormat="1" applyFill="1" applyBorder="1" applyAlignment="1">
      <alignment vertical="center"/>
    </xf>
    <xf numFmtId="0" fontId="1" fillId="0" borderId="13" xfId="0" applyFont="1" applyBorder="1" applyAlignment="1">
      <alignment horizontal="left" vertical="center"/>
    </xf>
    <xf numFmtId="0" fontId="19" fillId="0" borderId="14" xfId="0" applyFont="1" applyBorder="1" applyAlignment="1">
      <alignment horizontal="left" vertical="center" wrapText="1"/>
    </xf>
    <xf numFmtId="14" fontId="1" fillId="0" borderId="14" xfId="0" applyNumberFormat="1" applyFont="1" applyBorder="1" applyAlignment="1">
      <alignment horizontal="left" vertical="center"/>
    </xf>
    <xf numFmtId="14" fontId="12" fillId="16" borderId="14" xfId="0" applyNumberFormat="1" applyFont="1" applyFill="1" applyBorder="1" applyAlignment="1">
      <alignment vertical="center"/>
    </xf>
    <xf numFmtId="0" fontId="19"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20" fillId="13" borderId="22" xfId="0" applyFont="1" applyFill="1" applyBorder="1" applyAlignment="1">
      <alignment vertical="center"/>
    </xf>
    <xf numFmtId="0" fontId="20" fillId="2" borderId="20" xfId="0" applyFont="1" applyFill="1" applyBorder="1"/>
    <xf numFmtId="0" fontId="20" fillId="2" borderId="24" xfId="0" applyFont="1" applyFill="1" applyBorder="1"/>
    <xf numFmtId="0" fontId="20" fillId="0" borderId="16" xfId="0" applyFont="1" applyBorder="1" applyAlignment="1">
      <alignment horizontal="center" vertical="center" wrapText="1"/>
    </xf>
    <xf numFmtId="0" fontId="19" fillId="4" borderId="14" xfId="0" applyFont="1" applyFill="1" applyBorder="1" applyAlignment="1">
      <alignment horizontal="left" vertical="center" wrapText="1"/>
    </xf>
    <xf numFmtId="0" fontId="19" fillId="0" borderId="14" xfId="0" applyFont="1" applyBorder="1" applyAlignment="1">
      <alignment horizontal="center" vertical="center"/>
    </xf>
    <xf numFmtId="9" fontId="19" fillId="0" borderId="28" xfId="0" applyNumberFormat="1" applyFont="1" applyBorder="1" applyAlignment="1">
      <alignment horizontal="left" vertical="center"/>
    </xf>
    <xf numFmtId="9" fontId="19" fillId="0" borderId="14" xfId="0" applyNumberFormat="1" applyFont="1" applyBorder="1" applyAlignment="1">
      <alignment horizontal="center" vertical="center"/>
    </xf>
    <xf numFmtId="164" fontId="19" fillId="0" borderId="28" xfId="0" applyNumberFormat="1" applyFont="1" applyBorder="1" applyAlignment="1">
      <alignment horizontal="left" vertical="center"/>
    </xf>
    <xf numFmtId="9" fontId="19" fillId="0" borderId="14" xfId="0" applyNumberFormat="1" applyFont="1" applyBorder="1" applyAlignment="1">
      <alignment horizontal="left" vertical="center"/>
    </xf>
    <xf numFmtId="0" fontId="19" fillId="0" borderId="14" xfId="0" applyFont="1" applyBorder="1" applyAlignment="1">
      <alignment horizontal="left" vertical="center"/>
    </xf>
    <xf numFmtId="0" fontId="19" fillId="0" borderId="13" xfId="0" applyFont="1" applyBorder="1" applyAlignment="1">
      <alignment horizontal="left" vertical="center"/>
    </xf>
    <xf numFmtId="0" fontId="19" fillId="4" borderId="14" xfId="0" applyFont="1" applyFill="1" applyBorder="1" applyAlignment="1">
      <alignment vertical="center" wrapText="1"/>
    </xf>
    <xf numFmtId="0" fontId="19" fillId="0" borderId="14" xfId="0" applyFont="1" applyBorder="1" applyAlignment="1">
      <alignment vertical="center"/>
    </xf>
    <xf numFmtId="0" fontId="19" fillId="0" borderId="14" xfId="0" applyFont="1" applyBorder="1" applyAlignment="1">
      <alignment vertical="center" wrapText="1"/>
    </xf>
    <xf numFmtId="9" fontId="19" fillId="0" borderId="27" xfId="0" applyNumberFormat="1" applyFont="1" applyBorder="1" applyAlignment="1">
      <alignment horizontal="left" vertical="center"/>
    </xf>
    <xf numFmtId="0" fontId="23" fillId="0" borderId="14" xfId="0" applyFont="1" applyBorder="1" applyAlignment="1">
      <alignment horizontal="left" vertical="center" wrapText="1"/>
    </xf>
    <xf numFmtId="0" fontId="23" fillId="0" borderId="14" xfId="0" applyFont="1" applyBorder="1" applyAlignment="1">
      <alignment horizontal="left" vertical="center"/>
    </xf>
    <xf numFmtId="0" fontId="23" fillId="6" borderId="14" xfId="0" applyFont="1" applyFill="1" applyBorder="1" applyAlignment="1">
      <alignment horizontal="left" vertical="center" wrapText="1"/>
    </xf>
    <xf numFmtId="14" fontId="23" fillId="0" borderId="14" xfId="0" applyNumberFormat="1" applyFont="1" applyBorder="1" applyAlignment="1">
      <alignment horizontal="left" vertical="center" wrapText="1"/>
    </xf>
    <xf numFmtId="164" fontId="19" fillId="0" borderId="14" xfId="0" applyNumberFormat="1" applyFont="1" applyBorder="1" applyAlignment="1">
      <alignment horizontal="left" vertical="center"/>
    </xf>
    <xf numFmtId="0" fontId="21" fillId="0" borderId="14" xfId="0" applyFont="1" applyBorder="1" applyAlignment="1">
      <alignment horizontal="left" vertical="center" wrapText="1"/>
    </xf>
    <xf numFmtId="0" fontId="23" fillId="0" borderId="14" xfId="0" applyFont="1" applyBorder="1" applyAlignment="1">
      <alignment horizontal="center" vertical="center" wrapText="1"/>
    </xf>
    <xf numFmtId="16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19" fillId="16" borderId="14" xfId="0" applyFont="1" applyFill="1" applyBorder="1" applyAlignment="1">
      <alignment horizontal="left" vertical="center" wrapText="1"/>
    </xf>
    <xf numFmtId="9" fontId="19" fillId="0" borderId="20" xfId="0" applyNumberFormat="1" applyFont="1" applyBorder="1" applyAlignment="1">
      <alignment horizontal="left" vertical="center"/>
    </xf>
    <xf numFmtId="164" fontId="19" fillId="0" borderId="20" xfId="0" applyNumberFormat="1" applyFont="1" applyBorder="1" applyAlignment="1">
      <alignment horizontal="left" vertical="center"/>
    </xf>
    <xf numFmtId="0" fontId="19" fillId="0" borderId="20" xfId="0" applyFont="1" applyBorder="1" applyAlignment="1">
      <alignment horizontal="left" vertical="center" wrapText="1"/>
    </xf>
    <xf numFmtId="14" fontId="19" fillId="0" borderId="14" xfId="0" applyNumberFormat="1" applyFont="1" applyBorder="1" applyAlignment="1">
      <alignment horizontal="left" vertical="center" wrapText="1"/>
    </xf>
    <xf numFmtId="0" fontId="20" fillId="0" borderId="16" xfId="0" applyFont="1" applyBorder="1" applyAlignment="1">
      <alignment horizontal="left" vertical="center"/>
    </xf>
    <xf numFmtId="0" fontId="20" fillId="0" borderId="14" xfId="0" applyFont="1" applyBorder="1" applyAlignment="1">
      <alignment horizontal="center" vertical="center" wrapText="1"/>
    </xf>
    <xf numFmtId="0" fontId="20" fillId="0" borderId="14" xfId="0" applyFont="1" applyBorder="1" applyAlignment="1">
      <alignment horizontal="center" vertical="center"/>
    </xf>
    <xf numFmtId="0" fontId="19" fillId="0" borderId="20" xfId="0" applyFont="1" applyBorder="1" applyAlignment="1">
      <alignment horizontal="left" textRotation="90" wrapText="1"/>
    </xf>
    <xf numFmtId="0" fontId="19" fillId="0" borderId="18" xfId="0" applyFont="1" applyBorder="1" applyAlignment="1">
      <alignment horizontal="left" vertical="center" textRotation="90" wrapText="1"/>
    </xf>
    <xf numFmtId="0" fontId="20" fillId="16" borderId="20" xfId="0" applyFont="1" applyFill="1" applyBorder="1" applyAlignment="1">
      <alignment horizontal="center" vertical="center" wrapText="1"/>
    </xf>
    <xf numFmtId="0" fontId="20" fillId="0" borderId="20" xfId="0" applyFont="1" applyBorder="1" applyAlignment="1">
      <alignment horizontal="center" vertical="center" textRotation="90" wrapText="1"/>
    </xf>
    <xf numFmtId="0" fontId="20" fillId="0" borderId="20" xfId="0" applyFont="1" applyBorder="1" applyAlignment="1">
      <alignment horizontal="center" vertical="center" wrapText="1"/>
    </xf>
    <xf numFmtId="0" fontId="23" fillId="0" borderId="14" xfId="0" applyFont="1" applyBorder="1" applyAlignment="1">
      <alignment vertical="center" wrapText="1"/>
    </xf>
    <xf numFmtId="0" fontId="23" fillId="16" borderId="14" xfId="0" applyFont="1" applyFill="1" applyBorder="1" applyAlignment="1">
      <alignment vertical="center" wrapText="1"/>
    </xf>
    <xf numFmtId="9" fontId="19" fillId="0" borderId="30" xfId="0" applyNumberFormat="1" applyFont="1" applyBorder="1" applyAlignment="1">
      <alignment horizontal="left" vertical="center"/>
    </xf>
    <xf numFmtId="0" fontId="19" fillId="0" borderId="31" xfId="0" applyFont="1" applyBorder="1" applyAlignment="1">
      <alignment horizontal="left" vertical="center"/>
    </xf>
    <xf numFmtId="0" fontId="18" fillId="0" borderId="13" xfId="0" applyFont="1" applyBorder="1" applyAlignment="1">
      <alignment horizontal="center"/>
    </xf>
    <xf numFmtId="0" fontId="0" fillId="0" borderId="13" xfId="0" applyBorder="1" applyAlignment="1">
      <alignment horizontal="center" vertical="center"/>
    </xf>
    <xf numFmtId="0" fontId="32" fillId="17" borderId="13" xfId="0" applyFont="1" applyFill="1" applyBorder="1"/>
    <xf numFmtId="0" fontId="31" fillId="17" borderId="14" xfId="0" applyFont="1" applyFill="1" applyBorder="1" applyAlignment="1">
      <alignment horizontal="center" vertical="center" wrapText="1"/>
    </xf>
    <xf numFmtId="0" fontId="32" fillId="17" borderId="14" xfId="0" applyFont="1" applyFill="1" applyBorder="1" applyAlignment="1">
      <alignment vertical="center"/>
    </xf>
    <xf numFmtId="14" fontId="32" fillId="17" borderId="14" xfId="0" applyNumberFormat="1" applyFont="1" applyFill="1" applyBorder="1" applyAlignment="1">
      <alignment vertical="center"/>
    </xf>
    <xf numFmtId="0" fontId="32" fillId="17" borderId="34" xfId="0" applyFont="1" applyFill="1" applyBorder="1" applyAlignment="1">
      <alignment vertical="center" wrapText="1"/>
    </xf>
    <xf numFmtId="0" fontId="32" fillId="17" borderId="35" xfId="0" applyFont="1" applyFill="1" applyBorder="1" applyAlignment="1">
      <alignment vertical="center" wrapText="1"/>
    </xf>
    <xf numFmtId="0" fontId="32" fillId="17" borderId="20" xfId="0" applyFont="1" applyFill="1" applyBorder="1" applyAlignment="1">
      <alignment wrapText="1"/>
    </xf>
    <xf numFmtId="0" fontId="32" fillId="17" borderId="19" xfId="0" applyFont="1" applyFill="1" applyBorder="1" applyAlignment="1">
      <alignment wrapText="1"/>
    </xf>
    <xf numFmtId="0" fontId="19" fillId="0" borderId="19" xfId="0" applyFont="1" applyBorder="1" applyAlignment="1">
      <alignment horizontal="center" vertical="center" wrapText="1"/>
    </xf>
    <xf numFmtId="0" fontId="19" fillId="0" borderId="19" xfId="0" applyFont="1" applyBorder="1" applyAlignment="1">
      <alignment horizontal="center" vertical="center"/>
    </xf>
    <xf numFmtId="9" fontId="21" fillId="0" borderId="19" xfId="0" applyNumberFormat="1" applyFont="1" applyBorder="1" applyAlignment="1">
      <alignment horizontal="left" vertical="center"/>
    </xf>
    <xf numFmtId="0" fontId="27" fillId="0" borderId="14" xfId="0" applyFont="1" applyBorder="1" applyAlignment="1">
      <alignment horizontal="left" vertical="center" wrapText="1"/>
    </xf>
    <xf numFmtId="14" fontId="23" fillId="0" borderId="14" xfId="0" applyNumberFormat="1" applyFont="1" applyBorder="1" applyAlignment="1">
      <alignment horizontal="center" vertical="center" wrapText="1"/>
    </xf>
    <xf numFmtId="14" fontId="2" fillId="17" borderId="14" xfId="0" applyNumberFormat="1" applyFont="1" applyFill="1" applyBorder="1" applyAlignment="1">
      <alignment vertical="center"/>
    </xf>
    <xf numFmtId="0" fontId="33" fillId="0" borderId="14" xfId="0" applyFont="1" applyBorder="1" applyAlignment="1">
      <alignment vertical="center"/>
    </xf>
    <xf numFmtId="0" fontId="19" fillId="0" borderId="20" xfId="0" applyFont="1" applyBorder="1" applyAlignment="1">
      <alignment horizontal="left" vertical="center"/>
    </xf>
    <xf numFmtId="9" fontId="19" fillId="0" borderId="22" xfId="0" applyNumberFormat="1" applyFont="1" applyBorder="1" applyAlignment="1">
      <alignment horizontal="left" vertical="center"/>
    </xf>
    <xf numFmtId="164" fontId="19" fillId="0" borderId="36" xfId="0" applyNumberFormat="1" applyFont="1" applyBorder="1" applyAlignment="1">
      <alignment horizontal="left" vertical="center"/>
    </xf>
    <xf numFmtId="9" fontId="19" fillId="0" borderId="19" xfId="0" applyNumberFormat="1" applyFont="1" applyBorder="1" applyAlignment="1">
      <alignment horizontal="left" vertical="center"/>
    </xf>
    <xf numFmtId="14" fontId="19" fillId="0" borderId="14" xfId="0" applyNumberFormat="1" applyFont="1" applyBorder="1" applyAlignment="1">
      <alignment horizontal="center" vertical="center"/>
    </xf>
    <xf numFmtId="0" fontId="12" fillId="0" borderId="14" xfId="0" applyFont="1" applyBorder="1" applyAlignment="1">
      <alignment horizontal="left" vertical="center" wrapText="1"/>
    </xf>
    <xf numFmtId="0" fontId="0" fillId="0" borderId="14" xfId="0" applyBorder="1" applyAlignment="1">
      <alignment horizontal="left" vertical="center" wrapText="1"/>
    </xf>
    <xf numFmtId="0" fontId="19" fillId="0" borderId="19" xfId="0" applyFont="1" applyBorder="1" applyAlignment="1">
      <alignment horizontal="center" vertical="center"/>
    </xf>
    <xf numFmtId="0" fontId="19" fillId="0" borderId="14" xfId="0" applyFont="1" applyBorder="1" applyAlignment="1">
      <alignment horizontal="center" vertical="center"/>
    </xf>
    <xf numFmtId="0" fontId="19" fillId="0" borderId="19" xfId="0" applyFont="1" applyBorder="1" applyAlignment="1">
      <alignment horizontal="center" vertical="center" wrapText="1"/>
    </xf>
    <xf numFmtId="0" fontId="19" fillId="0" borderId="14" xfId="0" applyFont="1" applyBorder="1" applyAlignment="1">
      <alignment horizontal="center" vertical="center" wrapText="1"/>
    </xf>
    <xf numFmtId="0" fontId="23" fillId="0" borderId="14" xfId="0" applyFont="1" applyBorder="1" applyAlignment="1">
      <alignment horizontal="center" vertical="center" wrapText="1"/>
    </xf>
    <xf numFmtId="14" fontId="23" fillId="0" borderId="14" xfId="0" applyNumberFormat="1" applyFont="1" applyBorder="1" applyAlignment="1">
      <alignment horizontal="center" vertical="center"/>
    </xf>
    <xf numFmtId="9" fontId="19" fillId="0" borderId="19" xfId="0" applyNumberFormat="1" applyFont="1" applyBorder="1" applyAlignment="1">
      <alignment horizontal="center" vertical="center"/>
    </xf>
    <xf numFmtId="9" fontId="19" fillId="0" borderId="14" xfId="0" applyNumberFormat="1" applyFont="1" applyBorder="1" applyAlignment="1">
      <alignment horizontal="center" vertical="center"/>
    </xf>
    <xf numFmtId="0" fontId="19" fillId="0" borderId="20" xfId="0" applyFont="1" applyBorder="1" applyAlignment="1">
      <alignment horizontal="center" vertical="center"/>
    </xf>
    <xf numFmtId="0" fontId="19" fillId="16" borderId="14" xfId="0" applyFont="1" applyFill="1" applyBorder="1" applyAlignment="1">
      <alignment vertical="center" wrapText="1"/>
    </xf>
    <xf numFmtId="0" fontId="2" fillId="0" borderId="14" xfId="0" applyFont="1" applyBorder="1" applyAlignment="1">
      <alignment horizontal="left" vertical="center" wrapText="1"/>
    </xf>
    <xf numFmtId="0" fontId="12" fillId="16" borderId="14" xfId="0" applyFont="1" applyFill="1" applyBorder="1" applyAlignment="1">
      <alignment horizontal="left" vertical="center" wrapText="1"/>
    </xf>
    <xf numFmtId="0" fontId="0" fillId="16" borderId="14" xfId="0" applyFill="1" applyBorder="1" applyAlignment="1">
      <alignment horizontal="left" vertical="center" wrapText="1"/>
    </xf>
    <xf numFmtId="0" fontId="19" fillId="4" borderId="14" xfId="0" applyFont="1" applyFill="1" applyBorder="1" applyAlignment="1">
      <alignment horizontal="center" vertical="center" wrapText="1"/>
    </xf>
    <xf numFmtId="0" fontId="19" fillId="4" borderId="14" xfId="0" applyFont="1" applyFill="1" applyBorder="1" applyAlignment="1">
      <alignment horizontal="left" vertical="center" wrapText="1"/>
    </xf>
    <xf numFmtId="0" fontId="1" fillId="0" borderId="14" xfId="0" applyFont="1" applyBorder="1" applyAlignment="1">
      <alignment horizontal="left" vertical="center" wrapText="1"/>
    </xf>
    <xf numFmtId="0" fontId="17" fillId="0" borderId="14" xfId="0" applyFont="1" applyBorder="1" applyAlignment="1">
      <alignment horizontal="center"/>
    </xf>
    <xf numFmtId="9" fontId="19" fillId="0" borderId="20" xfId="0" applyNumberFormat="1" applyFont="1" applyBorder="1" applyAlignment="1">
      <alignment horizontal="center" vertical="center"/>
    </xf>
    <xf numFmtId="14" fontId="19" fillId="0" borderId="14" xfId="0" applyNumberFormat="1" applyFont="1" applyBorder="1" applyAlignment="1">
      <alignment horizontal="center" vertical="center" wrapText="1"/>
    </xf>
    <xf numFmtId="0" fontId="19" fillId="0" borderId="14" xfId="0" applyFont="1" applyBorder="1" applyAlignment="1">
      <alignment horizontal="left" vertical="center" wrapText="1"/>
    </xf>
    <xf numFmtId="0" fontId="23" fillId="0" borderId="14" xfId="0" applyFont="1" applyBorder="1" applyAlignment="1">
      <alignment vertical="center"/>
    </xf>
    <xf numFmtId="165" fontId="19" fillId="0" borderId="14" xfId="0" applyNumberFormat="1" applyFont="1" applyBorder="1" applyAlignment="1">
      <alignment horizontal="center" vertical="center" wrapText="1"/>
    </xf>
    <xf numFmtId="14" fontId="19" fillId="0" borderId="20" xfId="0" applyNumberFormat="1" applyFont="1" applyBorder="1" applyAlignment="1">
      <alignment horizontal="center" vertical="center" wrapText="1"/>
    </xf>
    <xf numFmtId="14" fontId="19" fillId="0" borderId="30" xfId="0" applyNumberFormat="1" applyFont="1" applyBorder="1" applyAlignment="1">
      <alignment horizontal="center" vertical="center" wrapText="1"/>
    </xf>
    <xf numFmtId="14" fontId="19" fillId="0" borderId="19" xfId="0" applyNumberFormat="1" applyFont="1" applyBorder="1" applyAlignment="1">
      <alignment horizontal="center" vertical="center" wrapText="1"/>
    </xf>
    <xf numFmtId="0" fontId="23" fillId="0" borderId="14" xfId="0" applyFont="1" applyBorder="1" applyAlignment="1">
      <alignment horizontal="left" vertical="center"/>
    </xf>
    <xf numFmtId="9" fontId="28" fillId="0" borderId="14" xfId="0" applyNumberFormat="1" applyFont="1" applyBorder="1" applyAlignment="1">
      <alignment horizontal="center" vertical="center"/>
    </xf>
    <xf numFmtId="0" fontId="19" fillId="0" borderId="20" xfId="0" applyFont="1" applyBorder="1" applyAlignment="1">
      <alignment horizontal="center" vertical="center" wrapText="1"/>
    </xf>
    <xf numFmtId="0" fontId="20" fillId="2" borderId="14" xfId="0" applyFont="1" applyFill="1" applyBorder="1" applyAlignment="1">
      <alignment horizontal="center"/>
    </xf>
    <xf numFmtId="0" fontId="20" fillId="16" borderId="14" xfId="0" applyFont="1" applyFill="1" applyBorder="1" applyAlignment="1">
      <alignment horizontal="center"/>
    </xf>
    <xf numFmtId="0" fontId="20" fillId="0" borderId="16" xfId="0" applyFont="1" applyBorder="1" applyAlignment="1">
      <alignment horizontal="center" vertical="center" wrapText="1"/>
    </xf>
    <xf numFmtId="0" fontId="23" fillId="0" borderId="18" xfId="0" applyFont="1" applyBorder="1" applyAlignment="1">
      <alignment horizontal="center"/>
    </xf>
    <xf numFmtId="0" fontId="20" fillId="0" borderId="14" xfId="0" applyFont="1" applyBorder="1" applyAlignment="1">
      <alignment horizontal="center" vertical="center" wrapText="1"/>
    </xf>
    <xf numFmtId="0" fontId="23" fillId="0" borderId="14" xfId="0" applyFont="1" applyBorder="1"/>
    <xf numFmtId="0" fontId="20" fillId="0" borderId="16" xfId="0" applyFont="1" applyBorder="1" applyAlignment="1">
      <alignment horizontal="left" vertical="center"/>
    </xf>
    <xf numFmtId="0" fontId="23" fillId="0" borderId="16" xfId="0" applyFont="1" applyBorder="1"/>
    <xf numFmtId="0" fontId="1" fillId="0" borderId="14" xfId="0" applyFont="1" applyBorder="1" applyAlignment="1">
      <alignment horizontal="center" vertical="center"/>
    </xf>
    <xf numFmtId="0" fontId="2" fillId="0" borderId="14" xfId="0" applyFont="1" applyBorder="1"/>
    <xf numFmtId="0" fontId="0" fillId="0" borderId="14" xfId="0" applyBorder="1"/>
    <xf numFmtId="0" fontId="20" fillId="11" borderId="21" xfId="0" applyFont="1" applyFill="1" applyBorder="1" applyAlignment="1">
      <alignment horizontal="center" vertical="center"/>
    </xf>
    <xf numFmtId="0" fontId="23" fillId="12" borderId="22" xfId="0" applyFont="1" applyFill="1" applyBorder="1"/>
    <xf numFmtId="0" fontId="23" fillId="12" borderId="23" xfId="0" applyFont="1" applyFill="1" applyBorder="1"/>
    <xf numFmtId="0" fontId="23" fillId="0" borderId="20" xfId="0" applyFont="1" applyBorder="1"/>
    <xf numFmtId="0" fontId="20" fillId="16" borderId="16" xfId="0" applyFont="1" applyFill="1" applyBorder="1" applyAlignment="1">
      <alignment horizontal="center" vertical="center" wrapText="1"/>
    </xf>
    <xf numFmtId="0" fontId="23" fillId="16" borderId="20" xfId="0" applyFont="1" applyFill="1" applyBorder="1"/>
    <xf numFmtId="0" fontId="20" fillId="0" borderId="16" xfId="0" applyFont="1" applyBorder="1" applyAlignment="1">
      <alignment horizontal="left" vertical="center" wrapText="1"/>
    </xf>
    <xf numFmtId="0" fontId="20" fillId="0" borderId="15" xfId="0" applyFont="1" applyBorder="1" applyAlignment="1">
      <alignment horizontal="center" vertical="center" wrapText="1"/>
    </xf>
    <xf numFmtId="0" fontId="23" fillId="0" borderId="33" xfId="0" applyFont="1" applyBorder="1"/>
    <xf numFmtId="0" fontId="20" fillId="0" borderId="17" xfId="0" applyFont="1" applyBorder="1" applyAlignment="1">
      <alignment horizontal="center" vertical="center" wrapText="1"/>
    </xf>
    <xf numFmtId="0" fontId="23" fillId="0" borderId="32" xfId="0" applyFont="1" applyBorder="1"/>
    <xf numFmtId="0" fontId="20" fillId="0" borderId="20" xfId="0" applyFont="1" applyBorder="1" applyAlignment="1">
      <alignment horizontal="center" vertical="center" wrapText="1"/>
    </xf>
    <xf numFmtId="0" fontId="29" fillId="15" borderId="21" xfId="0" applyFont="1" applyFill="1" applyBorder="1" applyAlignment="1">
      <alignment horizontal="center"/>
    </xf>
    <xf numFmtId="0" fontId="29" fillId="15" borderId="22" xfId="0" applyFont="1" applyFill="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20" fillId="0" borderId="33" xfId="0" applyFont="1" applyBorder="1" applyAlignment="1">
      <alignment horizontal="center" vertical="center" wrapText="1"/>
    </xf>
    <xf numFmtId="0" fontId="20" fillId="0" borderId="25" xfId="0" applyFont="1" applyBorder="1" applyAlignment="1">
      <alignment horizontal="center" vertical="center" textRotation="90" wrapText="1"/>
    </xf>
    <xf numFmtId="0" fontId="23" fillId="0" borderId="24" xfId="0" applyFont="1" applyBorder="1"/>
    <xf numFmtId="0" fontId="20" fillId="13" borderId="29" xfId="0" applyFont="1" applyFill="1" applyBorder="1" applyAlignment="1">
      <alignment horizontal="center" vertical="center"/>
    </xf>
    <xf numFmtId="0" fontId="20" fillId="13" borderId="28" xfId="0" applyFont="1" applyFill="1" applyBorder="1" applyAlignment="1">
      <alignment horizontal="center" vertical="center"/>
    </xf>
    <xf numFmtId="0" fontId="20" fillId="13" borderId="26" xfId="0" applyFont="1" applyFill="1" applyBorder="1" applyAlignment="1">
      <alignment horizontal="center" vertical="center"/>
    </xf>
    <xf numFmtId="0" fontId="20" fillId="14" borderId="21" xfId="0" applyFont="1" applyFill="1" applyBorder="1" applyAlignment="1">
      <alignment horizontal="center" vertical="center"/>
    </xf>
    <xf numFmtId="0" fontId="20" fillId="14" borderId="22" xfId="0" applyFont="1" applyFill="1" applyBorder="1" applyAlignment="1">
      <alignment horizontal="center" vertical="center"/>
    </xf>
    <xf numFmtId="0" fontId="20" fillId="14" borderId="23" xfId="0" applyFont="1" applyFill="1" applyBorder="1" applyAlignment="1">
      <alignment horizontal="center" vertical="center"/>
    </xf>
    <xf numFmtId="0" fontId="24" fillId="0" borderId="14" xfId="0" applyFont="1" applyBorder="1" applyAlignment="1">
      <alignment horizontal="center" vertical="center" wrapText="1"/>
    </xf>
    <xf numFmtId="9"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14" fontId="23" fillId="0" borderId="14" xfId="0" applyNumberFormat="1" applyFont="1" applyBorder="1" applyAlignment="1">
      <alignment horizontal="center" vertical="center" wrapText="1"/>
    </xf>
    <xf numFmtId="0" fontId="31" fillId="17" borderId="0" xfId="0" applyFont="1" applyFill="1" applyAlignment="1">
      <alignment horizontal="center"/>
    </xf>
    <xf numFmtId="0" fontId="32" fillId="17" borderId="20" xfId="0" applyFont="1" applyFill="1" applyBorder="1" applyAlignment="1">
      <alignment vertical="center"/>
    </xf>
    <xf numFmtId="0" fontId="32" fillId="17" borderId="19" xfId="0" applyFont="1" applyFill="1" applyBorder="1" applyAlignment="1">
      <alignment vertical="center"/>
    </xf>
    <xf numFmtId="14" fontId="32" fillId="17" borderId="20" xfId="0" applyNumberFormat="1" applyFont="1" applyFill="1" applyBorder="1" applyAlignment="1">
      <alignment vertical="center"/>
    </xf>
    <xf numFmtId="14" fontId="32" fillId="17" borderId="19" xfId="0" applyNumberFormat="1" applyFont="1" applyFill="1" applyBorder="1" applyAlignment="1">
      <alignment vertical="center"/>
    </xf>
    <xf numFmtId="0" fontId="8" fillId="5" borderId="5" xfId="0" applyFont="1" applyFill="1" applyBorder="1" applyAlignment="1">
      <alignment vertical="center" wrapText="1"/>
    </xf>
    <xf numFmtId="0" fontId="2" fillId="0" borderId="8" xfId="0" applyFont="1" applyBorder="1"/>
    <xf numFmtId="0" fontId="2" fillId="0" borderId="10" xfId="0" applyFont="1" applyBorder="1"/>
    <xf numFmtId="0" fontId="5" fillId="5" borderId="5" xfId="0" applyFont="1" applyFill="1" applyBorder="1" applyAlignment="1">
      <alignment vertical="center" wrapText="1"/>
    </xf>
    <xf numFmtId="0" fontId="5" fillId="0" borderId="11" xfId="0" applyFont="1" applyBorder="1" applyAlignment="1">
      <alignment horizontal="center" vertical="center" wrapText="1"/>
    </xf>
    <xf numFmtId="0" fontId="8" fillId="6" borderId="11" xfId="0" applyFont="1" applyFill="1" applyBorder="1" applyAlignment="1">
      <alignment vertical="center" wrapText="1"/>
    </xf>
    <xf numFmtId="0" fontId="5" fillId="6" borderId="11" xfId="0" applyFont="1" applyFill="1" applyBorder="1" applyAlignment="1">
      <alignment vertical="center" wrapText="1"/>
    </xf>
    <xf numFmtId="0" fontId="5" fillId="5" borderId="11" xfId="0" applyFont="1" applyFill="1" applyBorder="1" applyAlignment="1">
      <alignment horizontal="center" vertical="center" wrapText="1"/>
    </xf>
    <xf numFmtId="0" fontId="5" fillId="5" borderId="11" xfId="0" applyFont="1" applyFill="1" applyBorder="1" applyAlignment="1">
      <alignment vertical="center" wrapText="1"/>
    </xf>
    <xf numFmtId="0" fontId="5" fillId="5" borderId="11" xfId="0" applyFont="1" applyFill="1" applyBorder="1" applyAlignment="1">
      <alignment horizontal="left" vertical="center" wrapText="1"/>
    </xf>
    <xf numFmtId="0" fontId="8" fillId="5" borderId="11" xfId="0" applyFont="1" applyFill="1" applyBorder="1" applyAlignment="1">
      <alignment vertical="center" wrapText="1"/>
    </xf>
    <xf numFmtId="0" fontId="10" fillId="0" borderId="11" xfId="0" applyFont="1" applyBorder="1" applyAlignment="1">
      <alignment vertical="center" wrapText="1"/>
    </xf>
    <xf numFmtId="0" fontId="5" fillId="0" borderId="11" xfId="0" applyFont="1" applyBorder="1" applyAlignment="1">
      <alignment vertical="center" wrapText="1"/>
    </xf>
    <xf numFmtId="0" fontId="10" fillId="5" borderId="11" xfId="0" applyFont="1" applyFill="1" applyBorder="1" applyAlignment="1">
      <alignment vertical="center" wrapText="1"/>
    </xf>
    <xf numFmtId="14" fontId="23" fillId="0" borderId="14" xfId="0" applyNumberFormat="1" applyFont="1" applyBorder="1" applyAlignment="1">
      <alignment vertical="center"/>
    </xf>
    <xf numFmtId="14" fontId="19" fillId="16" borderId="14" xfId="0" applyNumberFormat="1" applyFont="1" applyFill="1" applyBorder="1" applyAlignment="1">
      <alignment horizontal="left" vertical="center" wrapText="1"/>
    </xf>
  </cellXfs>
  <cellStyles count="1">
    <cellStyle name="Normal" xfId="0" builtinId="0"/>
  </cellStyles>
  <dxfs count="332">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47625</xdr:rowOff>
    </xdr:from>
    <xdr:ext cx="8286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23</xdr:col>
      <xdr:colOff>19050</xdr:colOff>
      <xdr:row>1</xdr:row>
      <xdr:rowOff>133349</xdr:rowOff>
    </xdr:from>
    <xdr:ext cx="5537200" cy="6999061"/>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25713871" y="326117"/>
          <a:ext cx="5537200" cy="6999061"/>
        </a:xfrm>
        <a:prstGeom prst="rect">
          <a:avLst/>
        </a:prstGeom>
        <a:noFill/>
      </xdr:spPr>
    </xdr:pic>
    <xdr:clientData fLocksWithSheet="0"/>
  </xdr:oneCellAnchor>
  <xdr:twoCellAnchor editAs="oneCell">
    <xdr:from>
      <xdr:col>13</xdr:col>
      <xdr:colOff>669016</xdr:colOff>
      <xdr:row>1</xdr:row>
      <xdr:rowOff>164955</xdr:rowOff>
    </xdr:from>
    <xdr:to>
      <xdr:col>21</xdr:col>
      <xdr:colOff>464909</xdr:colOff>
      <xdr:row>4</xdr:row>
      <xdr:rowOff>1435611</xdr:rowOff>
    </xdr:to>
    <xdr:pic>
      <xdr:nvPicPr>
        <xdr:cNvPr id="5" name="Imagen 4">
          <a:extLst>
            <a:ext uri="{FF2B5EF4-FFF2-40B4-BE49-F238E27FC236}">
              <a16:creationId xmlns:a16="http://schemas.microsoft.com/office/drawing/2014/main" id="{927F7682-89B6-4CC2-9CE0-F222FBAEF814}"/>
            </a:ext>
          </a:extLst>
        </xdr:cNvPr>
        <xdr:cNvPicPr>
          <a:picLocks noChangeAspect="1"/>
        </xdr:cNvPicPr>
      </xdr:nvPicPr>
      <xdr:blipFill>
        <a:blip xmlns:r="http://schemas.openxmlformats.org/officeDocument/2006/relationships" r:embed="rId2"/>
        <a:stretch>
          <a:fillRect/>
        </a:stretch>
      </xdr:blipFill>
      <xdr:spPr>
        <a:xfrm>
          <a:off x="19220087" y="357723"/>
          <a:ext cx="5510893" cy="2914853"/>
        </a:xfrm>
        <a:prstGeom prst="rect">
          <a:avLst/>
        </a:prstGeom>
      </xdr:spPr>
    </xdr:pic>
    <xdr:clientData/>
  </xdr:twoCellAnchor>
  <xdr:twoCellAnchor editAs="oneCell">
    <xdr:from>
      <xdr:col>39</xdr:col>
      <xdr:colOff>703035</xdr:colOff>
      <xdr:row>2</xdr:row>
      <xdr:rowOff>32804</xdr:rowOff>
    </xdr:from>
    <xdr:to>
      <xdr:col>46</xdr:col>
      <xdr:colOff>421427</xdr:colOff>
      <xdr:row>10</xdr:row>
      <xdr:rowOff>521607</xdr:rowOff>
    </xdr:to>
    <xdr:pic>
      <xdr:nvPicPr>
        <xdr:cNvPr id="6" name="Imagen 5">
          <a:extLst>
            <a:ext uri="{FF2B5EF4-FFF2-40B4-BE49-F238E27FC236}">
              <a16:creationId xmlns:a16="http://schemas.microsoft.com/office/drawing/2014/main" id="{5C7A52D8-A3A9-4CFD-9E89-25228398CDB6}"/>
            </a:ext>
          </a:extLst>
        </xdr:cNvPr>
        <xdr:cNvPicPr>
          <a:picLocks noChangeAspect="1"/>
        </xdr:cNvPicPr>
      </xdr:nvPicPr>
      <xdr:blipFill>
        <a:blip xmlns:r="http://schemas.openxmlformats.org/officeDocument/2006/relationships" r:embed="rId3"/>
        <a:stretch>
          <a:fillRect/>
        </a:stretch>
      </xdr:blipFill>
      <xdr:spPr>
        <a:xfrm>
          <a:off x="37827856" y="645125"/>
          <a:ext cx="6215803" cy="6770768"/>
        </a:xfrm>
        <a:prstGeom prst="rect">
          <a:avLst/>
        </a:prstGeom>
      </xdr:spPr>
    </xdr:pic>
    <xdr:clientData/>
  </xdr:twoCellAnchor>
  <xdr:twoCellAnchor editAs="oneCell">
    <xdr:from>
      <xdr:col>47</xdr:col>
      <xdr:colOff>929822</xdr:colOff>
      <xdr:row>2</xdr:row>
      <xdr:rowOff>34018</xdr:rowOff>
    </xdr:from>
    <xdr:to>
      <xdr:col>55</xdr:col>
      <xdr:colOff>744907</xdr:colOff>
      <xdr:row>7</xdr:row>
      <xdr:rowOff>155788</xdr:rowOff>
    </xdr:to>
    <xdr:pic>
      <xdr:nvPicPr>
        <xdr:cNvPr id="7" name="Imagen 6">
          <a:extLst>
            <a:ext uri="{FF2B5EF4-FFF2-40B4-BE49-F238E27FC236}">
              <a16:creationId xmlns:a16="http://schemas.microsoft.com/office/drawing/2014/main" id="{4791B704-78A6-47DA-9DCA-745F15042CBB}"/>
            </a:ext>
          </a:extLst>
        </xdr:cNvPr>
        <xdr:cNvPicPr>
          <a:picLocks noChangeAspect="1"/>
        </xdr:cNvPicPr>
      </xdr:nvPicPr>
      <xdr:blipFill>
        <a:blip xmlns:r="http://schemas.openxmlformats.org/officeDocument/2006/relationships" r:embed="rId4"/>
        <a:stretch>
          <a:fillRect/>
        </a:stretch>
      </xdr:blipFill>
      <xdr:spPr>
        <a:xfrm>
          <a:off x="45515893" y="646339"/>
          <a:ext cx="7525800" cy="4782217"/>
        </a:xfrm>
        <a:prstGeom prst="rect">
          <a:avLst/>
        </a:prstGeom>
      </xdr:spPr>
    </xdr:pic>
    <xdr:clientData/>
  </xdr:twoCellAnchor>
  <xdr:twoCellAnchor editAs="oneCell">
    <xdr:from>
      <xdr:col>13</xdr:col>
      <xdr:colOff>498929</xdr:colOff>
      <xdr:row>4</xdr:row>
      <xdr:rowOff>1485446</xdr:rowOff>
    </xdr:from>
    <xdr:to>
      <xdr:col>20</xdr:col>
      <xdr:colOff>215447</xdr:colOff>
      <xdr:row>10</xdr:row>
      <xdr:rowOff>400213</xdr:rowOff>
    </xdr:to>
    <xdr:pic>
      <xdr:nvPicPr>
        <xdr:cNvPr id="2" name="Imagen 1">
          <a:extLst>
            <a:ext uri="{FF2B5EF4-FFF2-40B4-BE49-F238E27FC236}">
              <a16:creationId xmlns:a16="http://schemas.microsoft.com/office/drawing/2014/main" id="{E6475399-0607-B5AB-CF23-BFFE25C96F56}"/>
            </a:ext>
          </a:extLst>
        </xdr:cNvPr>
        <xdr:cNvPicPr>
          <a:picLocks noChangeAspect="1"/>
        </xdr:cNvPicPr>
      </xdr:nvPicPr>
      <xdr:blipFill>
        <a:blip xmlns:r="http://schemas.openxmlformats.org/officeDocument/2006/relationships" r:embed="rId5"/>
        <a:stretch>
          <a:fillRect/>
        </a:stretch>
      </xdr:blipFill>
      <xdr:spPr>
        <a:xfrm>
          <a:off x="19050000" y="3333750"/>
          <a:ext cx="4717143" cy="3960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57150</xdr:colOff>
      <xdr:row>9</xdr:row>
      <xdr:rowOff>180975</xdr:rowOff>
    </xdr:from>
    <xdr:to>
      <xdr:col>11</xdr:col>
      <xdr:colOff>757918</xdr:colOff>
      <xdr:row>19</xdr:row>
      <xdr:rowOff>162128</xdr:rowOff>
    </xdr:to>
    <xdr:pic>
      <xdr:nvPicPr>
        <xdr:cNvPr id="2" name="Imagen 1">
          <a:extLst>
            <a:ext uri="{FF2B5EF4-FFF2-40B4-BE49-F238E27FC236}">
              <a16:creationId xmlns:a16="http://schemas.microsoft.com/office/drawing/2014/main" id="{DCDBBDEC-C603-43C4-A720-C10732326380}"/>
            </a:ext>
          </a:extLst>
        </xdr:cNvPr>
        <xdr:cNvPicPr>
          <a:picLocks noChangeAspect="1"/>
        </xdr:cNvPicPr>
      </xdr:nvPicPr>
      <xdr:blipFill>
        <a:blip xmlns:r="http://schemas.openxmlformats.org/officeDocument/2006/relationships" r:embed="rId1"/>
        <a:stretch>
          <a:fillRect/>
        </a:stretch>
      </xdr:blipFill>
      <xdr:spPr>
        <a:xfrm>
          <a:off x="7096125" y="1895475"/>
          <a:ext cx="5510893" cy="2914853"/>
        </a:xfrm>
        <a:prstGeom prst="rect">
          <a:avLst/>
        </a:prstGeom>
      </xdr:spPr>
    </xdr:pic>
    <xdr:clientData/>
  </xdr:twoCellAnchor>
  <xdr:twoCellAnchor editAs="oneCell">
    <xdr:from>
      <xdr:col>1</xdr:col>
      <xdr:colOff>962025</xdr:colOff>
      <xdr:row>181</xdr:row>
      <xdr:rowOff>114300</xdr:rowOff>
    </xdr:from>
    <xdr:to>
      <xdr:col>3</xdr:col>
      <xdr:colOff>1695450</xdr:colOff>
      <xdr:row>195</xdr:row>
      <xdr:rowOff>81555</xdr:rowOff>
    </xdr:to>
    <xdr:pic>
      <xdr:nvPicPr>
        <xdr:cNvPr id="4" name="Imagen 3">
          <a:extLst>
            <a:ext uri="{FF2B5EF4-FFF2-40B4-BE49-F238E27FC236}">
              <a16:creationId xmlns:a16="http://schemas.microsoft.com/office/drawing/2014/main" id="{5D907B14-33FC-46FF-B7ED-41BAF98AFA65}"/>
            </a:ext>
          </a:extLst>
        </xdr:cNvPr>
        <xdr:cNvPicPr>
          <a:picLocks noChangeAspect="1"/>
        </xdr:cNvPicPr>
      </xdr:nvPicPr>
      <xdr:blipFill>
        <a:blip xmlns:r="http://schemas.openxmlformats.org/officeDocument/2006/relationships" r:embed="rId2"/>
        <a:stretch>
          <a:fillRect/>
        </a:stretch>
      </xdr:blipFill>
      <xdr:spPr>
        <a:xfrm>
          <a:off x="3419475" y="38690550"/>
          <a:ext cx="3600450" cy="2767605"/>
        </a:xfrm>
        <a:prstGeom prst="rect">
          <a:avLst/>
        </a:prstGeom>
      </xdr:spPr>
    </xdr:pic>
    <xdr:clientData/>
  </xdr:twoCellAnchor>
  <xdr:twoCellAnchor editAs="oneCell">
    <xdr:from>
      <xdr:col>8</xdr:col>
      <xdr:colOff>581025</xdr:colOff>
      <xdr:row>173</xdr:row>
      <xdr:rowOff>38100</xdr:rowOff>
    </xdr:from>
    <xdr:to>
      <xdr:col>10</xdr:col>
      <xdr:colOff>257398</xdr:colOff>
      <xdr:row>179</xdr:row>
      <xdr:rowOff>66846</xdr:rowOff>
    </xdr:to>
    <xdr:pic>
      <xdr:nvPicPr>
        <xdr:cNvPr id="5" name="Imagen 4">
          <a:extLst>
            <a:ext uri="{FF2B5EF4-FFF2-40B4-BE49-F238E27FC236}">
              <a16:creationId xmlns:a16="http://schemas.microsoft.com/office/drawing/2014/main" id="{C3367AE6-19A9-4773-8A19-559F82E23D53}"/>
            </a:ext>
          </a:extLst>
        </xdr:cNvPr>
        <xdr:cNvPicPr>
          <a:picLocks noChangeAspect="1"/>
        </xdr:cNvPicPr>
      </xdr:nvPicPr>
      <xdr:blipFill>
        <a:blip xmlns:r="http://schemas.openxmlformats.org/officeDocument/2006/relationships" r:embed="rId3"/>
        <a:stretch>
          <a:fillRect/>
        </a:stretch>
      </xdr:blipFill>
      <xdr:spPr>
        <a:xfrm>
          <a:off x="10325100" y="37014150"/>
          <a:ext cx="1600423" cy="1228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DE%20FORMACI&#211;N/Mapa%20de%20riesgos%20Corrupci&#243;n%20gesti&#243;n%20de%20formaci&#243;n.xlsx" TargetMode="External"/><Relationship Id="rId1" Type="http://schemas.openxmlformats.org/officeDocument/2006/relationships/externalLinkPath" Target="https://d.docs.live.net/b935a27ea01e0055/Documentos/IDARTES%202023/RIESGOS%20DE%20CORRUPCI&#211;N/GESTI&#211;N%20DE%20FORMACI&#211;N/Mapa%20de%20riesgos%20Corrupci&#243;n%20gesti&#243;n%20de%20formaci&#243;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INTEGRAL%20DE%20ESPACIOS%20CULTURALES/GIEC-MR-01%20RIESGOS%20DE%20CORRUPCI&#211;N%20GESTI&#211;N%20ESCENARIOS.xlsx" TargetMode="External"/><Relationship Id="rId1" Type="http://schemas.openxmlformats.org/officeDocument/2006/relationships/externalLinkPath" Target="https://d.docs.live.net/b935a27ea01e0055/Documentos/IDARTES%202023/RIESGOS%20DE%20CORRUPCI&#211;N/GESTI&#211;N%20INTEGRAL%20DE%20ESPACIOS%20CULTURALES/GIEC-MR-01%20RIESGOS%20DE%20CORRUPCI&#211;N%20GESTI&#211;N%20ESCENARIO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DOCUMENTAL/GDO-MR-02%20Mapa%20de%20riesgos%20Corrupci&#243;n%20Gesti&#243;n%20documental.xlsx" TargetMode="External"/><Relationship Id="rId1" Type="http://schemas.openxmlformats.org/officeDocument/2006/relationships/externalLinkPath" Target="https://d.docs.live.net/b935a27ea01e0055/Documentos/IDARTES%202023/RIESGOS%20DE%20CORRUPCI&#211;N/GESTI&#211;N%20DOCUMENTAL/GDO-MR-02%20Mapa%20de%20riesgos%20Corrupci&#243;n%20Gesti&#243;n%20documental.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DE%20BIENES%20Y%20PLANTA%20F&#205;SICA/Mapa%20de%20riesgos%20Corrupci&#243;n%20gesti&#243;n%20de%20bienes%20y%20planta%20f&#237;sica.xlsx" TargetMode="External"/><Relationship Id="rId1" Type="http://schemas.openxmlformats.org/officeDocument/2006/relationships/externalLinkPath" Target="https://d.docs.live.net/b935a27ea01e0055/Documentos/IDARTES%202023/RIESGOS%20DE%20CORRUPCI&#211;N/GESTI&#211;N%20DE%20BIENES%20Y%20PLANTA%20F&#205;SICA/Mapa%20de%20riesgos%20Corrupci&#243;n%20gesti&#243;n%20de%20bienes%20y%20planta%20f&#237;sica.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RELACIONAMIENTO%20CON%20LA%20CIUDADAN&#205;A/Mapa%20de%20riesgos%20Corrupci&#243;n%20relacionamiento%20con%20la%20ciudadan&#237;a.xlsx" TargetMode="External"/><Relationship Id="rId1" Type="http://schemas.openxmlformats.org/officeDocument/2006/relationships/externalLinkPath" Target="https://d.docs.live.net/b935a27ea01e0055/Documentos/IDARTES%202023/RIESGOS%20DE%20CORRUPCI&#211;N/GESTI&#211;N%20RELACIONAMIENTO%20CON%20LA%20CIUDADAN&#205;A/Mapa%20de%20riesgos%20Corrupci&#243;n%20relacionamiento%20con%20la%20ciudadan&#237;a.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GESTI&#211;N%20JUR&#205;DICA/FINAL%20GJU-MR-02%20Mapa%20de%20riesgos%20Corrupci&#243;n%20Gesti&#243;n%20jur&#237;dica%20(3).xlsx" TargetMode="External"/><Relationship Id="rId1" Type="http://schemas.openxmlformats.org/officeDocument/2006/relationships/externalLinkPath" Target="https://d.docs.live.net/b935a27ea01e0055/Documentos/IDARTES%202023/RIESGOS%20DE%20CORRUPCI&#211;N/GESTI&#211;N%20JUR&#205;DICA/FINAL%20GJU-MR-02%20Mapa%20de%20riesgos%20Corrupci&#243;n%20Gesti&#243;n%20jur&#237;dica%20(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SUBARTES%20FOMENTO%20Y%20CIRCULACI&#211;N/Mapa%20de%20riesgos%20Corrupci&#243;n%20Circulaci&#243;n%20-%20Fomento.xlsx" TargetMode="External"/><Relationship Id="rId1" Type="http://schemas.openxmlformats.org/officeDocument/2006/relationships/externalLinkPath" Target="https://d.docs.live.net/b935a27ea01e0055/Documentos/IDARTES%202023/RIESGOS%20DE%20CORRUPCI&#211;N/SUBARTES%20FOMENTO%20Y%20CIRCULACI&#211;N/Mapa%20de%20riesgos%20Corrupci&#243;n%20Circulaci&#243;n%20-%20Fomento.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EVALUACI&#211;N%20INDEPENDIENTE/CEI-MR-01%20MAPA%20DE%20RIESGOS%20EVALUACI&#211;N%20INDEPENDENTE%2006-06-23.xlsx" TargetMode="External"/><Relationship Id="rId1" Type="http://schemas.openxmlformats.org/officeDocument/2006/relationships/externalLinkPath" Target="https://d.docs.live.net/b935a27ea01e0055/Documentos/IDARTES%202023/RIESGOS%20DE%20CORRUPCI&#211;N/EVALUACI&#211;N%20INDEPENDIENTE/CEI-MR-01%20MAPA%20DE%20RIESGOS%20EVALUACI&#211;N%20INDEPENDENTE%2006-06-2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d.docs.live.net/b935a27ea01e0055/Documentos/IDARTES%202023/RIESGOS%20DE%20CORRUPCI&#211;N/CONTROL%20DISCIPLINARIO/CDI-MR-02%20Mapa%20de%20riesgos%20Corrupci&#243;n%20control%20disciplinario.xlsx" TargetMode="External"/><Relationship Id="rId1" Type="http://schemas.openxmlformats.org/officeDocument/2006/relationships/externalLinkPath" Target="https://d.docs.live.net/b935a27ea01e0055/Documentos/IDARTES%202023/RIESGOS%20DE%20CORRUPCI&#211;N/CONTROL%20DISCIPLINARIO/CDI-MR-02%20Mapa%20de%20riesgos%20Corrupci&#243;n%20control%20disciplina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B20"/>
          <cell r="C20" t="str">
            <v>Rara vez</v>
          </cell>
        </row>
        <row r="21">
          <cell r="A21" t="str">
            <v>El evento puede ocurrir en algún momento</v>
          </cell>
          <cell r="B21"/>
          <cell r="C21" t="str">
            <v>Improbable</v>
          </cell>
        </row>
        <row r="22">
          <cell r="A22" t="str">
            <v>El evento podrá ocurrir en algún momento</v>
          </cell>
          <cell r="B22"/>
          <cell r="C22" t="str">
            <v>Posible</v>
          </cell>
        </row>
        <row r="23">
          <cell r="A23" t="str">
            <v>Es viable que el evento ocurra en la mayoría de las circunstancias</v>
          </cell>
          <cell r="B23"/>
          <cell r="C23" t="str">
            <v>Probable</v>
          </cell>
        </row>
        <row r="24">
          <cell r="A24" t="str">
            <v>Se espera que el evento ocurra en la mayoría de las circunstancias</v>
          </cell>
          <cell r="B24"/>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B20"/>
          <cell r="C20" t="str">
            <v>Rara vez</v>
          </cell>
        </row>
        <row r="21">
          <cell r="A21" t="str">
            <v>El evento puede ocurrir en algún momento</v>
          </cell>
          <cell r="B21"/>
          <cell r="C21" t="str">
            <v>Improbable</v>
          </cell>
        </row>
        <row r="22">
          <cell r="A22" t="str">
            <v>El evento podrá ocurrir en algún momento</v>
          </cell>
          <cell r="B22"/>
          <cell r="C22" t="str">
            <v>Posible</v>
          </cell>
        </row>
        <row r="23">
          <cell r="A23" t="str">
            <v>Es viable que el evento ocurra en la mayoría de las circunstancias</v>
          </cell>
          <cell r="B23"/>
          <cell r="C23" t="str">
            <v>Probable</v>
          </cell>
        </row>
        <row r="24">
          <cell r="A24" t="str">
            <v>Se espera que el evento ocurra en la mayoría de las circunstancias</v>
          </cell>
          <cell r="B24"/>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row>
        <row r="154">
          <cell r="C154" t="str">
            <v>FuerteModerado</v>
          </cell>
          <cell r="D154" t="str">
            <v>Moderado</v>
          </cell>
        </row>
        <row r="155">
          <cell r="C155" t="str">
            <v>FuerteDébil</v>
          </cell>
          <cell r="D155" t="str">
            <v>Débil</v>
          </cell>
        </row>
        <row r="156">
          <cell r="C156" t="str">
            <v>ModeradoFuerte</v>
          </cell>
          <cell r="D156" t="str">
            <v>Moderado</v>
          </cell>
        </row>
        <row r="157">
          <cell r="C157" t="str">
            <v>ModeradoModerado</v>
          </cell>
          <cell r="D157" t="str">
            <v>Moderado</v>
          </cell>
        </row>
        <row r="158">
          <cell r="C158" t="str">
            <v>ModeradoDébil</v>
          </cell>
          <cell r="D158" t="str">
            <v>Débil</v>
          </cell>
        </row>
        <row r="159">
          <cell r="C159" t="str">
            <v>DébilFuerte</v>
          </cell>
          <cell r="D159" t="str">
            <v>Débil</v>
          </cell>
        </row>
        <row r="160">
          <cell r="C160" t="str">
            <v>DébilModerado</v>
          </cell>
          <cell r="D160" t="str">
            <v>Débil</v>
          </cell>
        </row>
        <row r="161">
          <cell r="C161" t="str">
            <v>DébilDébil</v>
          </cell>
          <cell r="D161" t="str">
            <v>Débil</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B20"/>
          <cell r="C20" t="str">
            <v>Rara vez</v>
          </cell>
        </row>
        <row r="21">
          <cell r="A21" t="str">
            <v>El evento puede ocurrir en algún momento</v>
          </cell>
          <cell r="B21"/>
          <cell r="C21" t="str">
            <v>Improbable</v>
          </cell>
        </row>
        <row r="22">
          <cell r="A22" t="str">
            <v>El evento podrá ocurrir en algún momento</v>
          </cell>
          <cell r="B22"/>
          <cell r="C22" t="str">
            <v>Posible</v>
          </cell>
        </row>
        <row r="23">
          <cell r="A23" t="str">
            <v>Es viable que el evento ocurra en la mayoría de las circunstancias</v>
          </cell>
          <cell r="B23"/>
          <cell r="C23" t="str">
            <v>Probable</v>
          </cell>
        </row>
        <row r="24">
          <cell r="A24" t="str">
            <v>Se espera que el evento ocurra en la mayoría de las circunstancias</v>
          </cell>
          <cell r="B24"/>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B20"/>
          <cell r="C20" t="str">
            <v>Rara vez</v>
          </cell>
        </row>
        <row r="21">
          <cell r="A21" t="str">
            <v>El evento puede ocurrir en algún momento</v>
          </cell>
          <cell r="B21"/>
          <cell r="C21" t="str">
            <v>Improbable</v>
          </cell>
        </row>
        <row r="22">
          <cell r="A22" t="str">
            <v>El evento podrá ocurrir en algún momento</v>
          </cell>
          <cell r="B22"/>
          <cell r="C22" t="str">
            <v>Posible</v>
          </cell>
        </row>
        <row r="23">
          <cell r="A23" t="str">
            <v>Es viable que el evento ocurra en la mayoría de las circunstancias</v>
          </cell>
          <cell r="B23"/>
          <cell r="C23" t="str">
            <v>Probable</v>
          </cell>
        </row>
        <row r="24">
          <cell r="A24" t="str">
            <v>Se espera que el evento ocurra en la mayoría de las circunstancias</v>
          </cell>
          <cell r="B24"/>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B20"/>
          <cell r="C20" t="str">
            <v>Rara vez</v>
          </cell>
        </row>
        <row r="21">
          <cell r="A21" t="str">
            <v>El evento puede ocurrir en algún momento</v>
          </cell>
          <cell r="B21"/>
          <cell r="C21" t="str">
            <v>Improbable</v>
          </cell>
        </row>
        <row r="22">
          <cell r="A22" t="str">
            <v>El evento podrá ocurrir en algún momento</v>
          </cell>
          <cell r="B22"/>
          <cell r="C22" t="str">
            <v>Posible</v>
          </cell>
        </row>
        <row r="23">
          <cell r="A23" t="str">
            <v>Es viable que el evento ocurra en la mayoría de las circunstancias</v>
          </cell>
          <cell r="B23"/>
          <cell r="C23" t="str">
            <v>Probable</v>
          </cell>
        </row>
        <row r="24">
          <cell r="A24" t="str">
            <v>Se espera que el evento ocurra en la mayoría de las circunstancias</v>
          </cell>
          <cell r="B24"/>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B20"/>
          <cell r="C20" t="str">
            <v>Rara vez</v>
          </cell>
        </row>
        <row r="21">
          <cell r="A21" t="str">
            <v>El evento puede ocurrir en algún momento</v>
          </cell>
          <cell r="B21"/>
          <cell r="C21" t="str">
            <v>Improbable</v>
          </cell>
        </row>
        <row r="22">
          <cell r="A22" t="str">
            <v>El evento podrá ocurrir en algún momento</v>
          </cell>
          <cell r="B22"/>
          <cell r="C22" t="str">
            <v>Posible</v>
          </cell>
        </row>
        <row r="23">
          <cell r="A23" t="str">
            <v>Es viable que el evento ocurra en la mayoría de las circunstancias</v>
          </cell>
          <cell r="B23"/>
          <cell r="C23" t="str">
            <v>Probable</v>
          </cell>
        </row>
        <row r="24">
          <cell r="A24" t="str">
            <v>Se espera que el evento ocurra en la mayoría de las circunstancias</v>
          </cell>
          <cell r="B24"/>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B20"/>
          <cell r="C20" t="str">
            <v>Rara vez</v>
          </cell>
        </row>
        <row r="21">
          <cell r="A21" t="str">
            <v>El evento puede ocurrir en algún momento</v>
          </cell>
          <cell r="B21"/>
          <cell r="C21" t="str">
            <v>Improbable</v>
          </cell>
        </row>
        <row r="22">
          <cell r="A22" t="str">
            <v>El evento podrá ocurrir en algún momento</v>
          </cell>
          <cell r="B22"/>
          <cell r="C22" t="str">
            <v>Posible</v>
          </cell>
        </row>
        <row r="23">
          <cell r="A23" t="str">
            <v>Es viable que el evento ocurra en la mayoría de las circunstancias</v>
          </cell>
          <cell r="B23"/>
          <cell r="C23" t="str">
            <v>Probable</v>
          </cell>
        </row>
        <row r="24">
          <cell r="A24" t="str">
            <v>Se espera que el evento ocurra en la mayoría de las circunstancias</v>
          </cell>
          <cell r="B24"/>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B20" t="str">
            <v>Rara vez</v>
          </cell>
          <cell r="C20" t="str">
            <v>Rara vez</v>
          </cell>
        </row>
        <row r="21">
          <cell r="A21" t="str">
            <v>El evento puede ocurrir en algún momento</v>
          </cell>
          <cell r="B21" t="str">
            <v>Improbable</v>
          </cell>
          <cell r="C21" t="str">
            <v>Improbable</v>
          </cell>
        </row>
        <row r="22">
          <cell r="A22" t="str">
            <v>El evento podrá ocurrir en algún momento</v>
          </cell>
          <cell r="B22" t="str">
            <v>Posible</v>
          </cell>
          <cell r="C22" t="str">
            <v>Posible</v>
          </cell>
        </row>
        <row r="23">
          <cell r="A23" t="str">
            <v>Es viable que el evento ocurra en la mayoría de las circunstancias</v>
          </cell>
          <cell r="B23" t="str">
            <v>Probable</v>
          </cell>
          <cell r="C23" t="str">
            <v>Probable</v>
          </cell>
        </row>
        <row r="24">
          <cell r="A24" t="str">
            <v>Se espera que el evento ocurra en la mayoría de las circunstancias</v>
          </cell>
          <cell r="B24" t="str">
            <v>Casi seguro</v>
          </cell>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row>
        <row r="16">
          <cell r="A16" t="str">
            <v>Al menos 1 vez en los últimos 5 años</v>
          </cell>
          <cell r="B16" t="str">
            <v>Improbable</v>
          </cell>
          <cell r="C16" t="str">
            <v>Improbable</v>
          </cell>
        </row>
        <row r="17">
          <cell r="A17" t="str">
            <v>Al menos 1 vez en los últimos 2 años</v>
          </cell>
          <cell r="B17" t="str">
            <v>Posible</v>
          </cell>
          <cell r="C17" t="str">
            <v>Posible</v>
          </cell>
        </row>
        <row r="18">
          <cell r="A18" t="str">
            <v>Al menos 1 vez en los último año</v>
          </cell>
          <cell r="B18" t="str">
            <v>Probable</v>
          </cell>
          <cell r="C18" t="str">
            <v>Probable</v>
          </cell>
        </row>
        <row r="19">
          <cell r="A19" t="str">
            <v>Más de una vez al año</v>
          </cell>
          <cell r="B19" t="str">
            <v>Casi seguro</v>
          </cell>
          <cell r="C19" t="str">
            <v>Casi seguro</v>
          </cell>
        </row>
        <row r="20">
          <cell r="A20" t="str">
            <v>El evento puede ocurrir solo en circunstancias excepcionales (poco comunes o anormales)</v>
          </cell>
          <cell r="B20"/>
          <cell r="C20" t="str">
            <v>Rara vez</v>
          </cell>
        </row>
        <row r="21">
          <cell r="A21" t="str">
            <v>El evento puede ocurrir en algún momento</v>
          </cell>
          <cell r="B21"/>
          <cell r="C21" t="str">
            <v>Improbable</v>
          </cell>
        </row>
        <row r="22">
          <cell r="A22" t="str">
            <v>El evento podrá ocurrir en algún momento</v>
          </cell>
          <cell r="B22"/>
          <cell r="C22" t="str">
            <v>Posible</v>
          </cell>
        </row>
        <row r="23">
          <cell r="A23" t="str">
            <v>Es viable que el evento ocurra en la mayoría de las circunstancias</v>
          </cell>
          <cell r="B23"/>
          <cell r="C23" t="str">
            <v>Probable</v>
          </cell>
        </row>
        <row r="24">
          <cell r="A24" t="str">
            <v>Se espera que el evento ocurra en la mayoría de las circunstancias</v>
          </cell>
          <cell r="B24"/>
          <cell r="C24" t="str">
            <v>Casi seguro</v>
          </cell>
        </row>
        <row r="121">
          <cell r="B121" t="str">
            <v>Asignado</v>
          </cell>
          <cell r="C121">
            <v>15</v>
          </cell>
        </row>
        <row r="122">
          <cell r="B122" t="str">
            <v>No Asignado</v>
          </cell>
          <cell r="C122">
            <v>0</v>
          </cell>
        </row>
        <row r="124">
          <cell r="B124" t="str">
            <v>Adecuado</v>
          </cell>
          <cell r="C124">
            <v>15</v>
          </cell>
        </row>
        <row r="125">
          <cell r="B125" t="str">
            <v>Inadecuado</v>
          </cell>
          <cell r="C125">
            <v>0</v>
          </cell>
        </row>
        <row r="127">
          <cell r="B127" t="str">
            <v>Oportuna</v>
          </cell>
          <cell r="C127">
            <v>15</v>
          </cell>
        </row>
        <row r="128">
          <cell r="B128" t="str">
            <v>Inoportuna</v>
          </cell>
          <cell r="C128">
            <v>0</v>
          </cell>
        </row>
        <row r="130">
          <cell r="B130" t="str">
            <v>Prevenir</v>
          </cell>
          <cell r="C130">
            <v>15</v>
          </cell>
        </row>
        <row r="131">
          <cell r="B131" t="str">
            <v>Detectar</v>
          </cell>
          <cell r="C131">
            <v>10</v>
          </cell>
        </row>
        <row r="132">
          <cell r="B132" t="str">
            <v>No es un control</v>
          </cell>
          <cell r="C132">
            <v>0</v>
          </cell>
        </row>
        <row r="134">
          <cell r="B134" t="str">
            <v>Confiable</v>
          </cell>
          <cell r="C134">
            <v>15</v>
          </cell>
        </row>
        <row r="135">
          <cell r="B135" t="str">
            <v>No confiable</v>
          </cell>
          <cell r="C135">
            <v>0</v>
          </cell>
        </row>
        <row r="137">
          <cell r="B137" t="str">
            <v>Se investigan y resuelven oportunamente</v>
          </cell>
          <cell r="C137">
            <v>15</v>
          </cell>
        </row>
        <row r="138">
          <cell r="B138" t="str">
            <v>No se investigan y resuelven oportunamente</v>
          </cell>
          <cell r="C138">
            <v>0</v>
          </cell>
        </row>
        <row r="140">
          <cell r="B140" t="str">
            <v>Completa</v>
          </cell>
          <cell r="C140">
            <v>15</v>
          </cell>
        </row>
        <row r="141">
          <cell r="B141" t="str">
            <v>Incompleta</v>
          </cell>
          <cell r="C141">
            <v>10</v>
          </cell>
        </row>
        <row r="142">
          <cell r="B142" t="str">
            <v>No existe</v>
          </cell>
          <cell r="C142">
            <v>0</v>
          </cell>
        </row>
        <row r="147">
          <cell r="A147" t="str">
            <v>El control se ejecuta de manera consistente por parte del responsable.</v>
          </cell>
          <cell r="B147" t="str">
            <v>Fuerte</v>
          </cell>
        </row>
        <row r="148">
          <cell r="A148" t="str">
            <v>El control se ejecuta algunas veces por parte del responsable.</v>
          </cell>
          <cell r="B148" t="str">
            <v>Moderado</v>
          </cell>
        </row>
        <row r="149">
          <cell r="A149" t="str">
            <v>El control no se ejecuta por parte del responsable.</v>
          </cell>
          <cell r="B149" t="str">
            <v>Débil</v>
          </cell>
        </row>
        <row r="153">
          <cell r="C153" t="str">
            <v>FuerteFuerte</v>
          </cell>
          <cell r="D153" t="str">
            <v>Fuerte</v>
          </cell>
          <cell r="E153" t="str">
            <v xml:space="preserve">No </v>
          </cell>
        </row>
        <row r="154">
          <cell r="C154" t="str">
            <v>FuerteModerado</v>
          </cell>
          <cell r="D154" t="str">
            <v>Moderado</v>
          </cell>
          <cell r="E154" t="str">
            <v>Sí</v>
          </cell>
        </row>
        <row r="155">
          <cell r="C155" t="str">
            <v>FuerteDébil</v>
          </cell>
          <cell r="D155" t="str">
            <v>Débil</v>
          </cell>
          <cell r="E155" t="str">
            <v>Sí</v>
          </cell>
        </row>
        <row r="156">
          <cell r="C156" t="str">
            <v>ModeradoFuerte</v>
          </cell>
          <cell r="D156" t="str">
            <v>Moderado</v>
          </cell>
          <cell r="E156" t="str">
            <v>Sí</v>
          </cell>
        </row>
        <row r="157">
          <cell r="C157" t="str">
            <v>ModeradoModerado</v>
          </cell>
          <cell r="D157" t="str">
            <v>Moderado</v>
          </cell>
          <cell r="E157" t="str">
            <v>Sí</v>
          </cell>
        </row>
        <row r="158">
          <cell r="C158" t="str">
            <v>ModeradoDébil</v>
          </cell>
          <cell r="D158" t="str">
            <v>Débil</v>
          </cell>
          <cell r="E158" t="str">
            <v>Sí</v>
          </cell>
        </row>
        <row r="159">
          <cell r="C159" t="str">
            <v>DébilFuerte</v>
          </cell>
          <cell r="D159" t="str">
            <v>Débil</v>
          </cell>
          <cell r="E159" t="str">
            <v>Sí</v>
          </cell>
        </row>
        <row r="160">
          <cell r="C160" t="str">
            <v>DébilModerado</v>
          </cell>
          <cell r="D160" t="str">
            <v>Débil</v>
          </cell>
          <cell r="E160" t="str">
            <v>Sí</v>
          </cell>
        </row>
        <row r="161">
          <cell r="C161" t="str">
            <v>DébilDébil</v>
          </cell>
          <cell r="D161" t="str">
            <v>Débil</v>
          </cell>
          <cell r="E161" t="str">
            <v>Sí</v>
          </cell>
        </row>
        <row r="165">
          <cell r="C165" t="str">
            <v>Rara vezModerado</v>
          </cell>
          <cell r="D165" t="str">
            <v>Moderado</v>
          </cell>
        </row>
        <row r="166">
          <cell r="C166" t="str">
            <v>ImprobableModerado</v>
          </cell>
          <cell r="D166" t="str">
            <v>Moderado</v>
          </cell>
        </row>
        <row r="167">
          <cell r="C167" t="str">
            <v>PosibleModerado</v>
          </cell>
          <cell r="D167" t="str">
            <v>Alto</v>
          </cell>
        </row>
        <row r="168">
          <cell r="C168" t="str">
            <v>ProbableModerado</v>
          </cell>
          <cell r="D168" t="str">
            <v>Alto</v>
          </cell>
        </row>
        <row r="169">
          <cell r="C169" t="str">
            <v>Casi seguroModerado</v>
          </cell>
          <cell r="D169" t="str">
            <v>Extremo</v>
          </cell>
        </row>
        <row r="170">
          <cell r="C170" t="str">
            <v>Rara vezMayor</v>
          </cell>
          <cell r="D170" t="str">
            <v>Alto</v>
          </cell>
        </row>
        <row r="171">
          <cell r="C171" t="str">
            <v>ImprobableMayor</v>
          </cell>
          <cell r="D171" t="str">
            <v>Alto</v>
          </cell>
        </row>
        <row r="172">
          <cell r="C172" t="str">
            <v>PosibleMayor</v>
          </cell>
          <cell r="D172" t="str">
            <v>Extremo</v>
          </cell>
        </row>
        <row r="173">
          <cell r="C173" t="str">
            <v>ProbableMayor</v>
          </cell>
          <cell r="D173" t="str">
            <v>Extremo</v>
          </cell>
        </row>
        <row r="174">
          <cell r="C174" t="str">
            <v>Casi seguroMayor</v>
          </cell>
          <cell r="D174" t="str">
            <v>Extremo</v>
          </cell>
        </row>
        <row r="175">
          <cell r="C175" t="str">
            <v>Rara vezCatastrófico</v>
          </cell>
          <cell r="D175" t="str">
            <v>Extremo</v>
          </cell>
        </row>
        <row r="176">
          <cell r="C176" t="str">
            <v>ImprobableCatastrófico</v>
          </cell>
          <cell r="D176" t="str">
            <v>Extremo</v>
          </cell>
        </row>
        <row r="177">
          <cell r="C177" t="str">
            <v>PosibleCatastrófico</v>
          </cell>
          <cell r="D177" t="str">
            <v>Extremo</v>
          </cell>
        </row>
        <row r="178">
          <cell r="C178" t="str">
            <v>ProbableCatastrófico</v>
          </cell>
          <cell r="D178" t="str">
            <v>Extremo</v>
          </cell>
        </row>
        <row r="179">
          <cell r="C179" t="str">
            <v>Casi seguroCatastrófico</v>
          </cell>
          <cell r="D179" t="str">
            <v>Extremo</v>
          </cell>
        </row>
        <row r="192">
          <cell r="H192" t="str">
            <v>Casi seguroFuerte</v>
          </cell>
          <cell r="I192" t="str">
            <v>Posible</v>
          </cell>
        </row>
        <row r="193">
          <cell r="H193" t="str">
            <v>ProbableFuerte</v>
          </cell>
          <cell r="I193" t="str">
            <v>Improbable</v>
          </cell>
        </row>
        <row r="194">
          <cell r="H194" t="str">
            <v>PosibleFuerte</v>
          </cell>
          <cell r="I194" t="str">
            <v>Rara vez</v>
          </cell>
        </row>
        <row r="195">
          <cell r="H195" t="str">
            <v>ImprobableFuerte</v>
          </cell>
          <cell r="I195" t="str">
            <v>Rara vez</v>
          </cell>
        </row>
        <row r="196">
          <cell r="H196" t="str">
            <v>Rara vezFuerte</v>
          </cell>
          <cell r="I196" t="str">
            <v>Rara vez</v>
          </cell>
        </row>
        <row r="197">
          <cell r="H197" t="str">
            <v>Casi seguroModerado</v>
          </cell>
          <cell r="I197" t="str">
            <v>Probable</v>
          </cell>
        </row>
        <row r="198">
          <cell r="H198" t="str">
            <v>ProbableModerado</v>
          </cell>
          <cell r="I198" t="str">
            <v>Posible</v>
          </cell>
        </row>
        <row r="199">
          <cell r="H199" t="str">
            <v>PosibleModerado</v>
          </cell>
          <cell r="I199" t="str">
            <v>Improbable</v>
          </cell>
        </row>
        <row r="200">
          <cell r="H200" t="str">
            <v>ImprobableModerado</v>
          </cell>
          <cell r="I200" t="str">
            <v>Rara vez</v>
          </cell>
        </row>
        <row r="201">
          <cell r="H201" t="str">
            <v>Rara vezModerado</v>
          </cell>
          <cell r="I201" t="str">
            <v>Rara vez</v>
          </cell>
        </row>
        <row r="202">
          <cell r="H202" t="str">
            <v>Casi seguroDébil</v>
          </cell>
          <cell r="I202" t="str">
            <v>Casi seguro</v>
          </cell>
        </row>
        <row r="203">
          <cell r="H203" t="str">
            <v>ProbableDébil</v>
          </cell>
          <cell r="I203" t="str">
            <v>Probable</v>
          </cell>
        </row>
        <row r="204">
          <cell r="H204" t="str">
            <v>PosibleDébil</v>
          </cell>
          <cell r="I204" t="str">
            <v>Posible</v>
          </cell>
        </row>
        <row r="205">
          <cell r="H205" t="str">
            <v>ImprobableDébil</v>
          </cell>
          <cell r="I205" t="str">
            <v>Improbable</v>
          </cell>
        </row>
        <row r="206">
          <cell r="H206" t="str">
            <v>Rara vezDébil</v>
          </cell>
          <cell r="I206" t="str">
            <v>Rara vez</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MiHdVEnNido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BZ994"/>
  <sheetViews>
    <sheetView tabSelected="1" topLeftCell="AZ23" zoomScale="62" zoomScaleNormal="62" workbookViewId="0">
      <selection activeCell="BV26" sqref="BV26"/>
    </sheetView>
  </sheetViews>
  <sheetFormatPr baseColWidth="10" defaultColWidth="12.59765625" defaultRowHeight="15" customHeight="1" x14ac:dyDescent="0.25"/>
  <cols>
    <col min="1" max="1" width="21.8984375" customWidth="1"/>
    <col min="2" max="2" width="12.59765625" customWidth="1"/>
    <col min="3" max="3" width="42.09765625" customWidth="1"/>
    <col min="4" max="4" width="5.19921875" customWidth="1"/>
    <col min="5" max="5" width="29" customWidth="1"/>
    <col min="6" max="6" width="14.8984375" customWidth="1"/>
    <col min="7" max="7" width="19.8984375" customWidth="1"/>
    <col min="8" max="8" width="34" customWidth="1"/>
    <col min="9" max="9" width="14.3984375" customWidth="1"/>
    <col min="10" max="10" width="7.09765625" hidden="1" customWidth="1"/>
    <col min="11" max="13" width="5.8984375" customWidth="1"/>
    <col min="14" max="14" width="7.8984375" customWidth="1"/>
    <col min="15" max="16" width="5.8984375" customWidth="1"/>
    <col min="17" max="17" width="7" customWidth="1"/>
    <col min="18" max="18" width="9.3984375" customWidth="1"/>
    <col min="19" max="19" width="5.8984375" customWidth="1"/>
    <col min="20" max="20" width="7.3984375" customWidth="1"/>
    <col min="21" max="26" width="5.8984375" customWidth="1"/>
    <col min="27" max="27" width="4.59765625" customWidth="1"/>
    <col min="28" max="28" width="3.59765625" customWidth="1"/>
    <col min="29" max="29" width="4" customWidth="1"/>
    <col min="30" max="30" width="10.5" hidden="1" customWidth="1"/>
    <col min="31" max="31" width="13.69921875" customWidth="1"/>
    <col min="32" max="32" width="13.59765625" hidden="1" customWidth="1"/>
    <col min="33" max="33" width="14.09765625" customWidth="1"/>
    <col min="34" max="35" width="29.09765625" customWidth="1"/>
    <col min="36" max="36" width="40.19921875" customWidth="1"/>
    <col min="37" max="41" width="29.09765625" customWidth="1"/>
    <col min="42" max="42" width="11.09765625" customWidth="1"/>
    <col min="43" max="43" width="5.59765625" hidden="1" customWidth="1"/>
    <col min="44" max="44" width="12.69921875" customWidth="1"/>
    <col min="45" max="45" width="6.5" hidden="1" customWidth="1"/>
    <col min="46" max="46" width="11.09765625" customWidth="1"/>
    <col min="47" max="47" width="8.09765625" hidden="1" customWidth="1"/>
    <col min="48" max="48" width="9.69921875" customWidth="1"/>
    <col min="49" max="49" width="9.69921875" hidden="1" customWidth="1"/>
    <col min="50" max="50" width="10.3984375" customWidth="1"/>
    <col min="51" max="51" width="9.69921875" hidden="1" customWidth="1"/>
    <col min="52" max="52" width="16.09765625" customWidth="1"/>
    <col min="53" max="53" width="9.69921875" hidden="1" customWidth="1"/>
    <col min="54" max="54" width="13.5" customWidth="1"/>
    <col min="55" max="55" width="3.09765625" hidden="1" customWidth="1"/>
    <col min="56" max="56" width="4.09765625" hidden="1" customWidth="1"/>
    <col min="57" max="59" width="15.09765625" customWidth="1"/>
    <col min="60" max="60" width="5.09765625" hidden="1" customWidth="1"/>
    <col min="61" max="62" width="15.09765625" customWidth="1"/>
    <col min="63" max="63" width="18.5" customWidth="1"/>
    <col min="64" max="64" width="6.69921875" hidden="1" customWidth="1"/>
    <col min="65" max="65" width="14.09765625" bestFit="1" customWidth="1"/>
    <col min="66" max="66" width="14.5" hidden="1" customWidth="1"/>
    <col min="67" max="67" width="14.19921875" bestFit="1" customWidth="1"/>
    <col min="68" max="68" width="17.3984375" hidden="1" customWidth="1"/>
    <col min="69" max="69" width="15.09765625" customWidth="1"/>
    <col min="70" max="70" width="15" customWidth="1"/>
    <col min="71" max="71" width="27.69921875" customWidth="1"/>
    <col min="72" max="72" width="20.59765625" customWidth="1"/>
    <col min="73" max="75" width="15.59765625" customWidth="1"/>
    <col min="76" max="76" width="14.5" customWidth="1"/>
    <col min="77" max="78" width="33.59765625" customWidth="1"/>
  </cols>
  <sheetData>
    <row r="1" spans="1:78" ht="22.5" customHeight="1" x14ac:dyDescent="0.25">
      <c r="A1" s="162"/>
      <c r="B1" s="163"/>
      <c r="C1" s="163"/>
      <c r="D1" s="179" t="s">
        <v>495</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c r="BW1" s="179"/>
      <c r="BX1" s="179"/>
      <c r="BY1" s="179"/>
      <c r="BZ1" s="50" t="s">
        <v>275</v>
      </c>
    </row>
    <row r="2" spans="1:78" ht="22.5" customHeight="1" x14ac:dyDescent="0.25">
      <c r="A2" s="163"/>
      <c r="B2" s="164"/>
      <c r="C2" s="163"/>
      <c r="D2" s="180" t="s">
        <v>496</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50" t="s">
        <v>483</v>
      </c>
    </row>
    <row r="3" spans="1:78" ht="22.5" customHeight="1" x14ac:dyDescent="0.25">
      <c r="A3" s="163"/>
      <c r="B3" s="163"/>
      <c r="C3" s="163"/>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18" t="s">
        <v>498</v>
      </c>
    </row>
    <row r="4" spans="1:78" ht="16.2" thickBot="1"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29"/>
      <c r="BZ4" s="1"/>
    </row>
    <row r="5" spans="1:78" ht="16.2" thickBot="1" x14ac:dyDescent="0.35">
      <c r="A5" s="165" t="s">
        <v>0</v>
      </c>
      <c r="B5" s="166"/>
      <c r="C5" s="167"/>
      <c r="D5" s="184" t="s">
        <v>1</v>
      </c>
      <c r="E5" s="185"/>
      <c r="F5" s="185"/>
      <c r="G5" s="185"/>
      <c r="H5" s="185"/>
      <c r="I5" s="185"/>
      <c r="J5" s="185"/>
      <c r="K5" s="185"/>
      <c r="L5" s="185"/>
      <c r="M5" s="185"/>
      <c r="N5" s="185"/>
      <c r="O5" s="185"/>
      <c r="P5" s="185"/>
      <c r="Q5" s="185"/>
      <c r="R5" s="185"/>
      <c r="S5" s="185"/>
      <c r="T5" s="185"/>
      <c r="U5" s="185"/>
      <c r="V5" s="185"/>
      <c r="W5" s="185"/>
      <c r="X5" s="185"/>
      <c r="Y5" s="185"/>
      <c r="Z5" s="185"/>
      <c r="AA5" s="185"/>
      <c r="AB5" s="185"/>
      <c r="AC5" s="186"/>
      <c r="AD5" s="60"/>
      <c r="AE5" s="154" t="s">
        <v>2</v>
      </c>
      <c r="AF5" s="154"/>
      <c r="AG5" s="154"/>
      <c r="AH5" s="154"/>
      <c r="AI5" s="154"/>
      <c r="AJ5" s="154"/>
      <c r="AK5" s="154"/>
      <c r="AL5" s="154"/>
      <c r="AM5" s="154"/>
      <c r="AN5" s="154"/>
      <c r="AO5" s="154"/>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2"/>
      <c r="BS5" s="187" t="s">
        <v>263</v>
      </c>
      <c r="BT5" s="188"/>
      <c r="BU5" s="188"/>
      <c r="BV5" s="188"/>
      <c r="BW5" s="188"/>
      <c r="BX5" s="189"/>
      <c r="BY5" s="177" t="s">
        <v>190</v>
      </c>
      <c r="BZ5" s="178"/>
    </row>
    <row r="6" spans="1:78" ht="21" customHeight="1" x14ac:dyDescent="0.3">
      <c r="A6" s="172" t="s">
        <v>3</v>
      </c>
      <c r="B6" s="156" t="s">
        <v>4</v>
      </c>
      <c r="C6" s="174" t="s">
        <v>5</v>
      </c>
      <c r="D6" s="172" t="s">
        <v>6</v>
      </c>
      <c r="E6" s="156" t="s">
        <v>7</v>
      </c>
      <c r="F6" s="156" t="s">
        <v>8</v>
      </c>
      <c r="G6" s="169" t="s">
        <v>273</v>
      </c>
      <c r="H6" s="169" t="s">
        <v>472</v>
      </c>
      <c r="I6" s="171" t="s">
        <v>9</v>
      </c>
      <c r="J6" s="156" t="s">
        <v>10</v>
      </c>
      <c r="K6" s="160" t="s">
        <v>11</v>
      </c>
      <c r="L6" s="161"/>
      <c r="M6" s="161"/>
      <c r="N6" s="161"/>
      <c r="O6" s="161"/>
      <c r="P6" s="161"/>
      <c r="Q6" s="161"/>
      <c r="R6" s="161"/>
      <c r="S6" s="161"/>
      <c r="T6" s="161"/>
      <c r="U6" s="161"/>
      <c r="V6" s="161"/>
      <c r="W6" s="161"/>
      <c r="X6" s="161"/>
      <c r="Y6" s="161"/>
      <c r="Z6" s="161"/>
      <c r="AA6" s="161"/>
      <c r="AB6" s="161"/>
      <c r="AC6" s="161"/>
      <c r="AD6" s="90"/>
      <c r="AE6" s="158" t="s">
        <v>12</v>
      </c>
      <c r="AF6" s="92"/>
      <c r="AG6" s="158" t="s">
        <v>13</v>
      </c>
      <c r="AH6" s="158" t="s">
        <v>473</v>
      </c>
      <c r="AI6" s="155" t="s">
        <v>271</v>
      </c>
      <c r="AJ6" s="155"/>
      <c r="AK6" s="155"/>
      <c r="AL6" s="155"/>
      <c r="AM6" s="155"/>
      <c r="AN6" s="155"/>
      <c r="AO6" s="155"/>
      <c r="AP6" s="156" t="s">
        <v>251</v>
      </c>
      <c r="AQ6" s="156"/>
      <c r="AR6" s="156"/>
      <c r="AS6" s="156"/>
      <c r="AT6" s="156"/>
      <c r="AU6" s="156"/>
      <c r="AV6" s="156"/>
      <c r="AW6" s="156"/>
      <c r="AX6" s="156"/>
      <c r="AY6" s="156"/>
      <c r="AZ6" s="156"/>
      <c r="BA6" s="156"/>
      <c r="BB6" s="156"/>
      <c r="BC6" s="156"/>
      <c r="BD6" s="156"/>
      <c r="BE6" s="156"/>
      <c r="BF6" s="156" t="s">
        <v>248</v>
      </c>
      <c r="BG6" s="156"/>
      <c r="BH6" s="63"/>
      <c r="BI6" s="156" t="s">
        <v>247</v>
      </c>
      <c r="BJ6" s="156"/>
      <c r="BK6" s="156"/>
      <c r="BL6" s="156"/>
      <c r="BM6" s="156"/>
      <c r="BN6" s="63"/>
      <c r="BO6" s="156" t="s">
        <v>249</v>
      </c>
      <c r="BP6" s="156"/>
      <c r="BQ6" s="156"/>
      <c r="BR6" s="182" t="s">
        <v>16</v>
      </c>
      <c r="BS6" s="172" t="s">
        <v>262</v>
      </c>
      <c r="BT6" s="156" t="s">
        <v>17</v>
      </c>
      <c r="BU6" s="156" t="s">
        <v>18</v>
      </c>
      <c r="BV6" s="156" t="s">
        <v>19</v>
      </c>
      <c r="BW6" s="156" t="s">
        <v>191</v>
      </c>
      <c r="BX6" s="174" t="s">
        <v>192</v>
      </c>
      <c r="BY6" s="172" t="s">
        <v>260</v>
      </c>
      <c r="BZ6" s="156" t="s">
        <v>261</v>
      </c>
    </row>
    <row r="7" spans="1:78" ht="117.75" customHeight="1" thickBot="1" x14ac:dyDescent="0.3">
      <c r="A7" s="173"/>
      <c r="B7" s="168"/>
      <c r="C7" s="175"/>
      <c r="D7" s="173"/>
      <c r="E7" s="168"/>
      <c r="F7" s="168"/>
      <c r="G7" s="170"/>
      <c r="H7" s="170"/>
      <c r="I7" s="168"/>
      <c r="J7" s="157"/>
      <c r="K7" s="93" t="s">
        <v>20</v>
      </c>
      <c r="L7" s="93" t="s">
        <v>21</v>
      </c>
      <c r="M7" s="93" t="s">
        <v>22</v>
      </c>
      <c r="N7" s="93" t="s">
        <v>23</v>
      </c>
      <c r="O7" s="93" t="s">
        <v>24</v>
      </c>
      <c r="P7" s="93" t="s">
        <v>25</v>
      </c>
      <c r="Q7" s="93" t="s">
        <v>26</v>
      </c>
      <c r="R7" s="93" t="s">
        <v>27</v>
      </c>
      <c r="S7" s="93" t="s">
        <v>28</v>
      </c>
      <c r="T7" s="93" t="s">
        <v>29</v>
      </c>
      <c r="U7" s="93" t="s">
        <v>30</v>
      </c>
      <c r="V7" s="93" t="s">
        <v>31</v>
      </c>
      <c r="W7" s="93" t="s">
        <v>32</v>
      </c>
      <c r="X7" s="93" t="s">
        <v>33</v>
      </c>
      <c r="Y7" s="93" t="s">
        <v>34</v>
      </c>
      <c r="Z7" s="93" t="s">
        <v>35</v>
      </c>
      <c r="AA7" s="93" t="s">
        <v>36</v>
      </c>
      <c r="AB7" s="93" t="s">
        <v>37</v>
      </c>
      <c r="AC7" s="93" t="s">
        <v>38</v>
      </c>
      <c r="AD7" s="94"/>
      <c r="AE7" s="159"/>
      <c r="AF7" s="91"/>
      <c r="AG7" s="159"/>
      <c r="AH7" s="158"/>
      <c r="AI7" s="95" t="s">
        <v>265</v>
      </c>
      <c r="AJ7" s="95" t="s">
        <v>266</v>
      </c>
      <c r="AK7" s="95" t="s">
        <v>267</v>
      </c>
      <c r="AL7" s="95" t="s">
        <v>268</v>
      </c>
      <c r="AM7" s="95" t="s">
        <v>210</v>
      </c>
      <c r="AN7" s="95" t="s">
        <v>269</v>
      </c>
      <c r="AO7" s="95" t="s">
        <v>270</v>
      </c>
      <c r="AP7" s="96" t="s">
        <v>208</v>
      </c>
      <c r="AQ7" s="96"/>
      <c r="AR7" s="96" t="s">
        <v>209</v>
      </c>
      <c r="AS7" s="96"/>
      <c r="AT7" s="96" t="s">
        <v>210</v>
      </c>
      <c r="AU7" s="96"/>
      <c r="AV7" s="96" t="s">
        <v>211</v>
      </c>
      <c r="AW7" s="96"/>
      <c r="AX7" s="96" t="s">
        <v>212</v>
      </c>
      <c r="AY7" s="96"/>
      <c r="AZ7" s="96" t="s">
        <v>213</v>
      </c>
      <c r="BA7" s="96"/>
      <c r="BB7" s="96" t="s">
        <v>234</v>
      </c>
      <c r="BC7" s="96"/>
      <c r="BD7" s="96"/>
      <c r="BE7" s="97" t="s">
        <v>235</v>
      </c>
      <c r="BF7" s="97" t="s">
        <v>252</v>
      </c>
      <c r="BG7" s="97" t="s">
        <v>242</v>
      </c>
      <c r="BH7" s="97"/>
      <c r="BI7" s="97" t="s">
        <v>246</v>
      </c>
      <c r="BJ7" s="97" t="s">
        <v>245</v>
      </c>
      <c r="BK7" s="97" t="s">
        <v>253</v>
      </c>
      <c r="BL7" s="97"/>
      <c r="BM7" s="97" t="s">
        <v>247</v>
      </c>
      <c r="BN7" s="97"/>
      <c r="BO7" s="97" t="s">
        <v>14</v>
      </c>
      <c r="BP7" s="97"/>
      <c r="BQ7" s="97" t="s">
        <v>15</v>
      </c>
      <c r="BR7" s="183"/>
      <c r="BS7" s="173"/>
      <c r="BT7" s="168"/>
      <c r="BU7" s="168"/>
      <c r="BV7" s="168"/>
      <c r="BW7" s="168"/>
      <c r="BX7" s="175"/>
      <c r="BY7" s="181"/>
      <c r="BZ7" s="176"/>
    </row>
    <row r="8" spans="1:78" ht="165" customHeight="1" thickBot="1" x14ac:dyDescent="0.3">
      <c r="A8" s="129" t="s">
        <v>279</v>
      </c>
      <c r="B8" s="139" t="s">
        <v>280</v>
      </c>
      <c r="C8" s="140" t="s">
        <v>281</v>
      </c>
      <c r="D8" s="127">
        <v>1</v>
      </c>
      <c r="E8" s="129" t="s">
        <v>282</v>
      </c>
      <c r="F8" s="129" t="s">
        <v>53</v>
      </c>
      <c r="G8" s="127" t="s">
        <v>264</v>
      </c>
      <c r="H8" s="129" t="s">
        <v>204</v>
      </c>
      <c r="I8" s="127" t="str">
        <f>IFERROR(VLOOKUP(H8,[1]Tablas!$A$15:$C$24,3,0)," ")</f>
        <v>Improbable</v>
      </c>
      <c r="J8" s="66" t="str">
        <f>IFERROR(VLOOKUP(H8,[1]Tablas!$A$15:$B$19,2,0)," ")</f>
        <v xml:space="preserve"> </v>
      </c>
      <c r="K8" s="133" t="s">
        <v>272</v>
      </c>
      <c r="L8" s="133"/>
      <c r="M8" s="133"/>
      <c r="N8" s="133"/>
      <c r="O8" s="133" t="s">
        <v>272</v>
      </c>
      <c r="P8" s="133"/>
      <c r="Q8" s="133"/>
      <c r="R8" s="133"/>
      <c r="S8" s="133"/>
      <c r="T8" s="133"/>
      <c r="U8" s="133"/>
      <c r="V8" s="133" t="s">
        <v>272</v>
      </c>
      <c r="W8" s="133"/>
      <c r="X8" s="133"/>
      <c r="Y8" s="133" t="s">
        <v>272</v>
      </c>
      <c r="Z8" s="133"/>
      <c r="AA8" s="133" t="s">
        <v>272</v>
      </c>
      <c r="AB8" s="133" t="s">
        <v>272</v>
      </c>
      <c r="AC8" s="133"/>
      <c r="AD8" s="68">
        <f t="shared" ref="AD8" si="0">COUNTIF(K8:AC8,"X")</f>
        <v>6</v>
      </c>
      <c r="AE8" s="127" t="str">
        <f t="shared" ref="AE8" si="1">IF(AD8=0," ",IF(AD8&lt;6,"Moderado",IF(AD8&lt;12,"Mayor",IF(AD8&lt;20,"Catastrófico"))))</f>
        <v>Mayor</v>
      </c>
      <c r="AF8" s="69" t="str">
        <f t="shared" ref="AF8" si="2">CONCATENATE(I8,AE8)</f>
        <v>ImprobableMayor</v>
      </c>
      <c r="AG8" s="127" t="str">
        <f>IFERROR(VLOOKUP(AF8,[1]Tablas!$C$165:$D$179,2,0)," ")</f>
        <v>Alto</v>
      </c>
      <c r="AH8" s="145" t="s">
        <v>283</v>
      </c>
      <c r="AI8" s="129" t="s">
        <v>284</v>
      </c>
      <c r="AJ8" s="98" t="s">
        <v>474</v>
      </c>
      <c r="AK8" s="98" t="s">
        <v>285</v>
      </c>
      <c r="AL8" s="98" t="s">
        <v>243</v>
      </c>
      <c r="AM8" s="98" t="s">
        <v>286</v>
      </c>
      <c r="AN8" s="98" t="s">
        <v>287</v>
      </c>
      <c r="AO8" s="130" t="s">
        <v>288</v>
      </c>
      <c r="AP8" s="55" t="s">
        <v>215</v>
      </c>
      <c r="AQ8" s="55">
        <f>IFERROR(VLOOKUP(AP8,[1]Tablas!$B$121:$C$122,2,0)," ")</f>
        <v>15</v>
      </c>
      <c r="AR8" s="55" t="s">
        <v>217</v>
      </c>
      <c r="AS8" s="55">
        <f>IFERROR(VLOOKUP(AR8,[1]Tablas!$B$124:$C$125,2,0)," ")</f>
        <v>15</v>
      </c>
      <c r="AT8" s="55" t="s">
        <v>219</v>
      </c>
      <c r="AU8" s="55">
        <f>IFERROR(VLOOKUP(AT8,[1]Tablas!$B$127:$C$128,2,0)," ")</f>
        <v>15</v>
      </c>
      <c r="AV8" s="55" t="s">
        <v>221</v>
      </c>
      <c r="AW8" s="55">
        <f>IFERROR(VLOOKUP(AV8,[1]Tablas!$B$130:$C$132,2,0)," ")</f>
        <v>15</v>
      </c>
      <c r="AX8" s="55" t="s">
        <v>224</v>
      </c>
      <c r="AY8" s="55">
        <f>IFERROR(VLOOKUP(AX8,[1]Tablas!$B$134:$C$135,2,0)," ")</f>
        <v>15</v>
      </c>
      <c r="AZ8" s="55" t="s">
        <v>226</v>
      </c>
      <c r="BA8" s="55">
        <f>IFERROR(VLOOKUP(AZ8,[1]Tablas!$B$137:$C$138,2,0)," ")</f>
        <v>15</v>
      </c>
      <c r="BB8" s="55" t="s">
        <v>228</v>
      </c>
      <c r="BC8" s="55">
        <f>IFERROR(VLOOKUP(BB8,[1]Tablas!$B$140:$C$142,2,0)," ")</f>
        <v>15</v>
      </c>
      <c r="BD8" s="55">
        <f t="shared" ref="BD8:BD14" si="3">IFERROR(+AQ8+AS8+AU8+AW8+AY8+BA8+BC8,0)</f>
        <v>105</v>
      </c>
      <c r="BE8" s="70" t="str">
        <f t="shared" ref="BE8:BE14" si="4">IF(BD8=0," ",IF(BD8&lt;85,"Débil",IF(BD8&lt;95,"Moderado",IF(BD8&gt;96,"Fuerte"))))</f>
        <v>Fuerte</v>
      </c>
      <c r="BF8" s="55" t="s">
        <v>239</v>
      </c>
      <c r="BG8" s="70" t="str">
        <f>IFERROR(VLOOKUP(BF8,[1]Tablas!$A$147:$B$149,2,0)," ")</f>
        <v>Fuerte</v>
      </c>
      <c r="BH8" s="70" t="str">
        <f t="shared" ref="BH8:BH13" si="5">CONCATENATE(BE8,BG8)</f>
        <v>FuerteFuerte</v>
      </c>
      <c r="BI8" s="70" t="str">
        <f>IFERROR(VLOOKUP(BH8,[1]Tablas!$C$153:$D$161,2,0)," ")</f>
        <v>Fuerte</v>
      </c>
      <c r="BJ8" s="70" t="str">
        <f>IFERROR(VLOOKUP(BI8,[1]Tablas!$D$153:$E$161,2,0)," ")</f>
        <v xml:space="preserve">No </v>
      </c>
      <c r="BK8" s="70"/>
      <c r="BL8" s="70">
        <f>+BD8</f>
        <v>105</v>
      </c>
      <c r="BM8" s="70" t="str">
        <f>IF(BL8=0," ",IF(BL8&lt;50,"Débil",IF(BL8&lt;99,"Moderado",IF(BL8&gt;100,"Fuerte"))))</f>
        <v>Fuerte</v>
      </c>
      <c r="BN8" s="70" t="str">
        <f t="shared" ref="BN8:BN9" si="6">CONCATENATE(I8,BM8)</f>
        <v>ImprobableFuerte</v>
      </c>
      <c r="BO8" s="70" t="str">
        <f>IFERROR(VLOOKUP(BN8,[1]Tablas!$H$192:$I$206,2,0)," ")</f>
        <v>Rara vez</v>
      </c>
      <c r="BP8" s="70" t="str">
        <f t="shared" ref="BP8:BP9" si="7">CONCATENATE(BO8,AE8)</f>
        <v>Rara vezMayor</v>
      </c>
      <c r="BQ8" s="127" t="str">
        <f>IFERROR(VLOOKUP(BP8,[1]Tablas!$C$165:$D$179,2,0)," ")</f>
        <v>Alto</v>
      </c>
      <c r="BR8" s="129" t="s">
        <v>49</v>
      </c>
      <c r="BS8" s="190" t="s">
        <v>461</v>
      </c>
      <c r="BT8" s="129" t="s">
        <v>289</v>
      </c>
      <c r="BU8" s="131">
        <v>45047</v>
      </c>
      <c r="BV8" s="131">
        <v>45291</v>
      </c>
      <c r="BW8" s="55" t="s">
        <v>500</v>
      </c>
      <c r="BX8" s="55" t="s">
        <v>499</v>
      </c>
      <c r="BY8" s="115" t="s">
        <v>493</v>
      </c>
      <c r="BZ8" s="115" t="s">
        <v>494</v>
      </c>
    </row>
    <row r="9" spans="1:78" ht="193.5" customHeight="1" thickBot="1" x14ac:dyDescent="0.3">
      <c r="A9" s="129"/>
      <c r="B9" s="139"/>
      <c r="C9" s="140"/>
      <c r="D9" s="127"/>
      <c r="E9" s="129"/>
      <c r="F9" s="129"/>
      <c r="G9" s="127"/>
      <c r="H9" s="129"/>
      <c r="I9" s="127"/>
      <c r="J9" s="71"/>
      <c r="K9" s="133"/>
      <c r="L9" s="133"/>
      <c r="M9" s="133"/>
      <c r="N9" s="133"/>
      <c r="O9" s="133"/>
      <c r="P9" s="133"/>
      <c r="Q9" s="133"/>
      <c r="R9" s="133"/>
      <c r="S9" s="133"/>
      <c r="T9" s="133"/>
      <c r="U9" s="133"/>
      <c r="V9" s="133"/>
      <c r="W9" s="133"/>
      <c r="X9" s="133"/>
      <c r="Y9" s="133"/>
      <c r="Z9" s="133"/>
      <c r="AA9" s="133"/>
      <c r="AB9" s="133"/>
      <c r="AC9" s="133"/>
      <c r="AD9" s="71"/>
      <c r="AE9" s="127"/>
      <c r="AF9" s="70"/>
      <c r="AG9" s="127"/>
      <c r="AH9" s="145"/>
      <c r="AI9" s="129"/>
      <c r="AJ9" s="98" t="s">
        <v>475</v>
      </c>
      <c r="AK9" s="98" t="s">
        <v>290</v>
      </c>
      <c r="AL9" s="70" t="s">
        <v>243</v>
      </c>
      <c r="AM9" s="98" t="s">
        <v>286</v>
      </c>
      <c r="AN9" s="70" t="s">
        <v>291</v>
      </c>
      <c r="AO9" s="130"/>
      <c r="AP9" s="55" t="s">
        <v>215</v>
      </c>
      <c r="AQ9" s="55">
        <f>IFERROR(VLOOKUP(AP9,[1]Tablas!$B$121:$C$122,2,0)," ")</f>
        <v>15</v>
      </c>
      <c r="AR9" s="55" t="s">
        <v>217</v>
      </c>
      <c r="AS9" s="55">
        <f>IFERROR(VLOOKUP(AR9,[1]Tablas!$B$124:$C$125,2,0)," ")</f>
        <v>15</v>
      </c>
      <c r="AT9" s="55" t="s">
        <v>219</v>
      </c>
      <c r="AU9" s="55">
        <f>IFERROR(VLOOKUP(AT9,[1]Tablas!$B$127:$C$128,2,0)," ")</f>
        <v>15</v>
      </c>
      <c r="AV9" s="55" t="s">
        <v>221</v>
      </c>
      <c r="AW9" s="55">
        <f>IFERROR(VLOOKUP(AV9,[1]Tablas!$B$130:$C$132,2,0)," ")</f>
        <v>15</v>
      </c>
      <c r="AX9" s="55" t="s">
        <v>224</v>
      </c>
      <c r="AY9" s="55">
        <f>IFERROR(VLOOKUP(AX9,[1]Tablas!$B$134:$C$135,2,0)," ")</f>
        <v>15</v>
      </c>
      <c r="AZ9" s="55" t="s">
        <v>226</v>
      </c>
      <c r="BA9" s="55">
        <f>IFERROR(VLOOKUP(AZ9,[1]Tablas!$B$137:$C$138,2,0)," ")</f>
        <v>15</v>
      </c>
      <c r="BB9" s="55" t="s">
        <v>228</v>
      </c>
      <c r="BC9" s="55">
        <f>IFERROR(VLOOKUP(BB9,[1]Tablas!$B$140:$C$142,2,0)," ")</f>
        <v>15</v>
      </c>
      <c r="BD9" s="55">
        <f t="shared" si="3"/>
        <v>105</v>
      </c>
      <c r="BE9" s="70" t="str">
        <f t="shared" si="4"/>
        <v>Fuerte</v>
      </c>
      <c r="BF9" s="55" t="s">
        <v>239</v>
      </c>
      <c r="BG9" s="70" t="str">
        <f>IFERROR(VLOOKUP(BF9,[1]Tablas!$A$147:$B$149,2,0)," ")</f>
        <v>Fuerte</v>
      </c>
      <c r="BH9" s="70" t="str">
        <f t="shared" si="5"/>
        <v>FuerteFuerte</v>
      </c>
      <c r="BI9" s="70" t="str">
        <f>IFERROR(VLOOKUP(BH9,[1]Tablas!$C$153:$D$161,2,0)," ")</f>
        <v>Fuerte</v>
      </c>
      <c r="BJ9" s="70" t="str">
        <f>IFERROR(VLOOKUP(BI9,[1]Tablas!$D$153:$E$161,2,0)," ")</f>
        <v xml:space="preserve">No </v>
      </c>
      <c r="BK9" s="70"/>
      <c r="BL9" s="70">
        <f>+BD9</f>
        <v>105</v>
      </c>
      <c r="BM9" s="70" t="str">
        <f>IF(BL9=0," ",IF(BL9&lt;50,"Débil",IF(BL9&lt;99,"Moderado",IF(BL9&gt;100,"Fuerte"))))</f>
        <v>Fuerte</v>
      </c>
      <c r="BN9" s="70" t="str">
        <f t="shared" si="6"/>
        <v>Fuerte</v>
      </c>
      <c r="BO9" s="70"/>
      <c r="BP9" s="70" t="str">
        <f t="shared" si="7"/>
        <v/>
      </c>
      <c r="BQ9" s="127"/>
      <c r="BR9" s="129"/>
      <c r="BS9" s="190"/>
      <c r="BT9" s="129"/>
      <c r="BU9" s="131"/>
      <c r="BV9" s="131"/>
      <c r="BW9" s="55"/>
      <c r="BX9" s="55" t="s">
        <v>499</v>
      </c>
      <c r="BY9" s="115" t="s">
        <v>493</v>
      </c>
      <c r="BZ9" s="115" t="s">
        <v>494</v>
      </c>
    </row>
    <row r="10" spans="1:78" ht="110.4" customHeight="1" x14ac:dyDescent="0.25">
      <c r="A10" s="74" t="s">
        <v>279</v>
      </c>
      <c r="B10" s="72" t="s">
        <v>280</v>
      </c>
      <c r="C10" s="64" t="s">
        <v>281</v>
      </c>
      <c r="D10" s="70">
        <v>2</v>
      </c>
      <c r="E10" s="55" t="s">
        <v>292</v>
      </c>
      <c r="F10" s="55" t="s">
        <v>53</v>
      </c>
      <c r="G10" s="73" t="s">
        <v>264</v>
      </c>
      <c r="H10" s="55" t="s">
        <v>204</v>
      </c>
      <c r="I10" s="119" t="str">
        <f>IFERROR(VLOOKUP(H10,[1]Tablas!$A$15:$C$24,3,0)," ")</f>
        <v>Improbable</v>
      </c>
      <c r="J10" s="120" t="str">
        <f>IFERROR(VLOOKUP(H10,[1]Tablas!$A$15:$B$19,2,0)," ")</f>
        <v xml:space="preserve"> </v>
      </c>
      <c r="K10" s="86" t="s">
        <v>272</v>
      </c>
      <c r="L10" s="86"/>
      <c r="M10" s="86" t="s">
        <v>272</v>
      </c>
      <c r="N10" s="86"/>
      <c r="O10" s="86" t="s">
        <v>272</v>
      </c>
      <c r="P10" s="86"/>
      <c r="Q10" s="86"/>
      <c r="R10" s="86"/>
      <c r="S10" s="86"/>
      <c r="T10" s="86" t="s">
        <v>272</v>
      </c>
      <c r="U10" s="86" t="s">
        <v>272</v>
      </c>
      <c r="V10" s="86" t="s">
        <v>272</v>
      </c>
      <c r="W10" s="86"/>
      <c r="X10" s="86"/>
      <c r="Y10" s="86" t="s">
        <v>272</v>
      </c>
      <c r="Z10" s="86"/>
      <c r="AA10" s="86" t="s">
        <v>272</v>
      </c>
      <c r="AB10" s="86" t="s">
        <v>272</v>
      </c>
      <c r="AC10" s="86"/>
      <c r="AD10" s="121">
        <f t="shared" ref="AD10:AD20" si="8">COUNTIF(K10:AC10,"X")</f>
        <v>9</v>
      </c>
      <c r="AE10" s="119" t="str">
        <f t="shared" ref="AE10:AE13" si="9">IF(AD10=0," ",IF(AD10&lt;6,"Moderado",IF(AD10&lt;12,"Mayor",IF(AD10&lt;20,"Catastrófico"))))</f>
        <v>Mayor</v>
      </c>
      <c r="AF10" s="86" t="str">
        <f t="shared" ref="AF10:AF20" si="10">CONCATENATE(I10,AE10)</f>
        <v>ImprobableMayor</v>
      </c>
      <c r="AG10" s="119" t="str">
        <f>IFERROR(VLOOKUP(AF10,[1]Tablas!$C$165:$D$179,2,0)," ")</f>
        <v>Alto</v>
      </c>
      <c r="AH10" s="88" t="s">
        <v>293</v>
      </c>
      <c r="AI10" s="55" t="s">
        <v>284</v>
      </c>
      <c r="AJ10" s="55" t="s">
        <v>294</v>
      </c>
      <c r="AK10" s="55" t="s">
        <v>295</v>
      </c>
      <c r="AL10" s="55" t="s">
        <v>296</v>
      </c>
      <c r="AM10" s="55" t="s">
        <v>297</v>
      </c>
      <c r="AN10" s="55" t="s">
        <v>298</v>
      </c>
      <c r="AO10" s="55" t="s">
        <v>299</v>
      </c>
      <c r="AP10" s="55" t="s">
        <v>215</v>
      </c>
      <c r="AQ10" s="55">
        <f>IFERROR(VLOOKUP(AP10,[1]Tablas!$B$121:$C$122,2,0)," ")</f>
        <v>15</v>
      </c>
      <c r="AR10" s="55" t="s">
        <v>217</v>
      </c>
      <c r="AS10" s="55">
        <f>IFERROR(VLOOKUP(AR10,[1]Tablas!$B$124:$C$125,2,0)," ")</f>
        <v>15</v>
      </c>
      <c r="AT10" s="55" t="s">
        <v>219</v>
      </c>
      <c r="AU10" s="55">
        <f>IFERROR(VLOOKUP(AT10,[1]Tablas!$B$127:$C$128,2,0)," ")</f>
        <v>15</v>
      </c>
      <c r="AV10" s="55" t="s">
        <v>221</v>
      </c>
      <c r="AW10" s="55">
        <f>IFERROR(VLOOKUP(AV10,[1]Tablas!$B$130:$C$132,2,0)," ")</f>
        <v>15</v>
      </c>
      <c r="AX10" s="55" t="s">
        <v>224</v>
      </c>
      <c r="AY10" s="55">
        <f>IFERROR(VLOOKUP(AX10,[1]Tablas!$B$134:$C$135,2,0)," ")</f>
        <v>15</v>
      </c>
      <c r="AZ10" s="55" t="s">
        <v>226</v>
      </c>
      <c r="BA10" s="55">
        <f>IFERROR(VLOOKUP(AZ10,[1]Tablas!$B$137:$C$138,2,0)," ")</f>
        <v>15</v>
      </c>
      <c r="BB10" s="55" t="s">
        <v>228</v>
      </c>
      <c r="BC10" s="55">
        <f>IFERROR(VLOOKUP(BB10,[1]Tablas!$B$140:$C$142,2,0)," ")</f>
        <v>15</v>
      </c>
      <c r="BD10" s="55">
        <f t="shared" si="3"/>
        <v>105</v>
      </c>
      <c r="BE10" s="70" t="str">
        <f t="shared" si="4"/>
        <v>Fuerte</v>
      </c>
      <c r="BF10" s="55" t="s">
        <v>239</v>
      </c>
      <c r="BG10" s="70" t="str">
        <f>IFERROR(VLOOKUP(BF10,[1]Tablas!$A$147:$B$149,2,0)," ")</f>
        <v>Fuerte</v>
      </c>
      <c r="BH10" s="70" t="str">
        <f t="shared" si="5"/>
        <v>FuerteFuerte</v>
      </c>
      <c r="BI10" s="70" t="str">
        <f>IFERROR(VLOOKUP(BH10,[1]Tablas!$C$153:$D$161,2,0)," ")</f>
        <v>Fuerte</v>
      </c>
      <c r="BJ10" s="70" t="str">
        <f>IFERROR(VLOOKUP(BI10,[1]Tablas!$D$153:$E$161,2,0)," ")</f>
        <v xml:space="preserve">No </v>
      </c>
      <c r="BK10" s="70"/>
      <c r="BL10" s="70">
        <f>+BD10</f>
        <v>105</v>
      </c>
      <c r="BM10" s="70" t="str">
        <f>IF(BL10=0," ",IF(BL10&lt;50,"Débil",IF(BL10&lt;99,"Moderado",IF(BL10&gt;100,"Fuerte"))))</f>
        <v>Fuerte</v>
      </c>
      <c r="BN10" s="70"/>
      <c r="BO10" s="70" t="str">
        <f>IF(BN10=0," ",IF(BN10&lt;50,"Débil",IF(BN10&lt;99,"Moderado",IF(BN10&gt;100,"Fuerte"))))</f>
        <v xml:space="preserve"> </v>
      </c>
      <c r="BP10" s="70"/>
      <c r="BQ10" s="73" t="s">
        <v>57</v>
      </c>
      <c r="BR10" s="70"/>
      <c r="BS10" s="55" t="s">
        <v>300</v>
      </c>
      <c r="BT10" s="55" t="s">
        <v>301</v>
      </c>
      <c r="BU10" s="213">
        <v>45047</v>
      </c>
      <c r="BV10" s="213">
        <v>45291</v>
      </c>
      <c r="BW10" s="55" t="s">
        <v>500</v>
      </c>
      <c r="BX10" s="55" t="s">
        <v>499</v>
      </c>
      <c r="BY10" s="115" t="s">
        <v>493</v>
      </c>
      <c r="BZ10" s="115" t="s">
        <v>494</v>
      </c>
    </row>
    <row r="11" spans="1:78" ht="106.2" customHeight="1" x14ac:dyDescent="0.25">
      <c r="A11" s="129" t="s">
        <v>302</v>
      </c>
      <c r="B11" s="139" t="s">
        <v>303</v>
      </c>
      <c r="C11" s="140" t="s">
        <v>304</v>
      </c>
      <c r="D11" s="70">
        <v>1</v>
      </c>
      <c r="E11" s="55" t="s">
        <v>305</v>
      </c>
      <c r="F11" s="55" t="s">
        <v>53</v>
      </c>
      <c r="G11" s="70" t="s">
        <v>264</v>
      </c>
      <c r="H11" s="55" t="s">
        <v>205</v>
      </c>
      <c r="I11" s="70" t="str">
        <f>IFERROR(VLOOKUP(H11,[2]Tablas!$A$15:$C$24,3,0)," ")</f>
        <v>Posible</v>
      </c>
      <c r="J11" s="69" t="str">
        <f>IFERROR(VLOOKUP(H11,[2]Tablas!$A$15:$B$19,2,0)," ")</f>
        <v xml:space="preserve"> </v>
      </c>
      <c r="K11" s="74" t="s">
        <v>274</v>
      </c>
      <c r="L11" s="74" t="s">
        <v>274</v>
      </c>
      <c r="M11" s="74"/>
      <c r="N11" s="74"/>
      <c r="O11" s="74"/>
      <c r="P11" s="74" t="s">
        <v>274</v>
      </c>
      <c r="Q11" s="74" t="s">
        <v>274</v>
      </c>
      <c r="R11" s="74"/>
      <c r="S11" s="74"/>
      <c r="T11" s="74" t="s">
        <v>274</v>
      </c>
      <c r="U11" s="74" t="s">
        <v>274</v>
      </c>
      <c r="V11" s="74" t="s">
        <v>274</v>
      </c>
      <c r="W11" s="74" t="s">
        <v>274</v>
      </c>
      <c r="X11" s="74" t="s">
        <v>274</v>
      </c>
      <c r="Y11" s="74"/>
      <c r="Z11" s="74"/>
      <c r="AA11" s="74"/>
      <c r="AB11" s="69"/>
      <c r="AC11" s="69"/>
      <c r="AD11" s="80">
        <f t="shared" si="8"/>
        <v>9</v>
      </c>
      <c r="AE11" s="70" t="str">
        <f t="shared" si="9"/>
        <v>Mayor</v>
      </c>
      <c r="AF11" s="69" t="str">
        <f t="shared" si="10"/>
        <v>PosibleMayor</v>
      </c>
      <c r="AG11" s="70" t="str">
        <f>IFERROR(VLOOKUP(AF11,[2]Tablas!$C$165:$D$179,2,0)," ")</f>
        <v>Extremo</v>
      </c>
      <c r="AH11" s="72" t="s">
        <v>306</v>
      </c>
      <c r="AI11" s="55" t="s">
        <v>307</v>
      </c>
      <c r="AJ11" s="55" t="s">
        <v>462</v>
      </c>
      <c r="AK11" s="76" t="s">
        <v>308</v>
      </c>
      <c r="AL11" s="70"/>
      <c r="AM11" s="77" t="s">
        <v>309</v>
      </c>
      <c r="AN11" s="76" t="s">
        <v>310</v>
      </c>
      <c r="AO11" s="76" t="s">
        <v>311</v>
      </c>
      <c r="AP11" s="55" t="s">
        <v>215</v>
      </c>
      <c r="AQ11" s="55">
        <f>IFERROR(VLOOKUP(AP11,[2]Tablas!$B$121:$C$122,2,0)," ")</f>
        <v>15</v>
      </c>
      <c r="AR11" s="55" t="s">
        <v>217</v>
      </c>
      <c r="AS11" s="55">
        <f>IFERROR(VLOOKUP(AR11,[2]Tablas!$B$124:$C$125,2,0)," ")</f>
        <v>15</v>
      </c>
      <c r="AT11" s="55" t="s">
        <v>219</v>
      </c>
      <c r="AU11" s="55">
        <f>IFERROR(VLOOKUP(AT11,[2]Tablas!$B$127:$C$128,2,0)," ")</f>
        <v>15</v>
      </c>
      <c r="AV11" s="55" t="s">
        <v>221</v>
      </c>
      <c r="AW11" s="55">
        <f>IFERROR(VLOOKUP(AV11,[2]Tablas!$B$130:$C$132,2,0)," ")</f>
        <v>15</v>
      </c>
      <c r="AX11" s="55" t="s">
        <v>224</v>
      </c>
      <c r="AY11" s="55">
        <f>IFERROR(VLOOKUP(AX11,[2]Tablas!$B$134:$C$135,2,0)," ")</f>
        <v>15</v>
      </c>
      <c r="AZ11" s="55" t="s">
        <v>226</v>
      </c>
      <c r="BA11" s="55">
        <f>IFERROR(VLOOKUP(AZ11,[2]Tablas!$B$137:$C$138,2,0)," ")</f>
        <v>15</v>
      </c>
      <c r="BB11" s="55" t="s">
        <v>228</v>
      </c>
      <c r="BC11" s="55">
        <f>IFERROR(VLOOKUP(BB11,[2]Tablas!$B$140:$C$142,2,0)," ")</f>
        <v>15</v>
      </c>
      <c r="BD11" s="55">
        <f t="shared" si="3"/>
        <v>105</v>
      </c>
      <c r="BE11" s="70" t="str">
        <f t="shared" si="4"/>
        <v>Fuerte</v>
      </c>
      <c r="BF11" s="55" t="s">
        <v>239</v>
      </c>
      <c r="BG11" s="70" t="str">
        <f>IFERROR(VLOOKUP(BF11,[2]Tablas!$A$147:$B$149,2,0)," ")</f>
        <v>Fuerte</v>
      </c>
      <c r="BH11" s="70" t="str">
        <f t="shared" si="5"/>
        <v>FuerteFuerte</v>
      </c>
      <c r="BI11" s="70" t="str">
        <f>IFERROR(VLOOKUP(BH11,[2]Tablas!$C$153:$D$161,2,0)," ")</f>
        <v>Fuerte</v>
      </c>
      <c r="BJ11" s="70" t="s">
        <v>312</v>
      </c>
      <c r="BK11" s="70"/>
      <c r="BL11" s="70">
        <f>+BD11</f>
        <v>105</v>
      </c>
      <c r="BM11" s="70" t="str">
        <f>IF(BL11=0," ",IF(BL11&lt;50,"Débil",IF(BL11&lt;99,"Moderado",IF(BL11&gt;100,"Fuerte"))))</f>
        <v>Fuerte</v>
      </c>
      <c r="BN11" s="70" t="str">
        <f t="shared" ref="BN11:BN26" si="11">CONCATENATE(I11,BM11)</f>
        <v>PosibleFuerte</v>
      </c>
      <c r="BO11" s="70" t="str">
        <f>IFERROR(VLOOKUP(BN11,[2]Tablas!$H$192:$I$206,2,0)," ")</f>
        <v>Rara vez</v>
      </c>
      <c r="BP11" s="70" t="str">
        <f t="shared" ref="BP11:BP26" si="12">CONCATENATE(BO11,AE11)</f>
        <v>Rara vezMayor</v>
      </c>
      <c r="BQ11" s="70" t="str">
        <f>IFERROR(VLOOKUP(BP11,[2]Tablas!$C$165:$D$179,2,0)," ")</f>
        <v>Alto</v>
      </c>
      <c r="BR11" s="58" t="s">
        <v>49</v>
      </c>
      <c r="BS11" s="78" t="s">
        <v>313</v>
      </c>
      <c r="BT11" s="78" t="s">
        <v>314</v>
      </c>
      <c r="BU11" s="79">
        <v>45291</v>
      </c>
      <c r="BV11" s="89">
        <v>45169</v>
      </c>
      <c r="BW11" s="55" t="s">
        <v>500</v>
      </c>
      <c r="BX11" s="55" t="s">
        <v>499</v>
      </c>
      <c r="BY11" s="115" t="s">
        <v>493</v>
      </c>
      <c r="BZ11" s="115" t="s">
        <v>494</v>
      </c>
    </row>
    <row r="12" spans="1:78" ht="128.25" customHeight="1" x14ac:dyDescent="0.25">
      <c r="A12" s="129"/>
      <c r="B12" s="139"/>
      <c r="C12" s="140"/>
      <c r="D12" s="70">
        <v>2</v>
      </c>
      <c r="E12" s="55" t="s">
        <v>315</v>
      </c>
      <c r="F12" s="55" t="s">
        <v>53</v>
      </c>
      <c r="G12" s="70" t="s">
        <v>264</v>
      </c>
      <c r="H12" s="55" t="s">
        <v>205</v>
      </c>
      <c r="I12" s="70" t="str">
        <f>IFERROR(VLOOKUP(H12,[2]Tablas!$A$15:$C$24,3,0)," ")</f>
        <v>Posible</v>
      </c>
      <c r="J12" s="69" t="str">
        <f>IFERROR(VLOOKUP(H12,[2]Tablas!$A$15:$B$19,2,0)," ")</f>
        <v xml:space="preserve"> </v>
      </c>
      <c r="K12" s="74" t="s">
        <v>274</v>
      </c>
      <c r="L12" s="74" t="s">
        <v>274</v>
      </c>
      <c r="M12" s="74" t="s">
        <v>274</v>
      </c>
      <c r="N12" s="74" t="s">
        <v>274</v>
      </c>
      <c r="O12" s="74" t="s">
        <v>274</v>
      </c>
      <c r="P12" s="74" t="s">
        <v>274</v>
      </c>
      <c r="Q12" s="74" t="s">
        <v>274</v>
      </c>
      <c r="R12" s="74"/>
      <c r="S12" s="74" t="s">
        <v>274</v>
      </c>
      <c r="T12" s="74" t="s">
        <v>274</v>
      </c>
      <c r="U12" s="74" t="s">
        <v>274</v>
      </c>
      <c r="V12" s="74" t="s">
        <v>274</v>
      </c>
      <c r="W12" s="74" t="s">
        <v>274</v>
      </c>
      <c r="X12" s="74" t="s">
        <v>274</v>
      </c>
      <c r="Y12" s="74" t="s">
        <v>274</v>
      </c>
      <c r="Z12" s="74"/>
      <c r="AA12" s="74" t="s">
        <v>274</v>
      </c>
      <c r="AB12" s="69"/>
      <c r="AC12" s="69"/>
      <c r="AD12" s="80">
        <f t="shared" si="8"/>
        <v>15</v>
      </c>
      <c r="AE12" s="70" t="str">
        <f t="shared" si="9"/>
        <v>Catastrófico</v>
      </c>
      <c r="AF12" s="69" t="str">
        <f t="shared" si="10"/>
        <v>PosibleCatastrófico</v>
      </c>
      <c r="AG12" s="70" t="str">
        <f>IFERROR(VLOOKUP(AF12,[2]Tablas!$C$165:$D$179,2,0)," ")</f>
        <v>Extremo</v>
      </c>
      <c r="AH12" s="74" t="s">
        <v>316</v>
      </c>
      <c r="AI12" s="55" t="s">
        <v>307</v>
      </c>
      <c r="AJ12" s="55" t="s">
        <v>463</v>
      </c>
      <c r="AK12" s="76" t="s">
        <v>317</v>
      </c>
      <c r="AL12" s="55" t="s">
        <v>318</v>
      </c>
      <c r="AM12" s="76" t="s">
        <v>319</v>
      </c>
      <c r="AN12" s="76" t="s">
        <v>320</v>
      </c>
      <c r="AO12" s="76" t="s">
        <v>321</v>
      </c>
      <c r="AP12" s="55" t="s">
        <v>215</v>
      </c>
      <c r="AQ12" s="55">
        <f>IFERROR(VLOOKUP(AP12,[2]Tablas!$B$121:$C$122,2,0)," ")</f>
        <v>15</v>
      </c>
      <c r="AR12" s="55" t="s">
        <v>217</v>
      </c>
      <c r="AS12" s="55">
        <f>IFERROR(VLOOKUP(AR12,[2]Tablas!$B$124:$C$125,2,0)," ")</f>
        <v>15</v>
      </c>
      <c r="AT12" s="55" t="s">
        <v>219</v>
      </c>
      <c r="AU12" s="55">
        <f>IFERROR(VLOOKUP(AT12,[2]Tablas!$B$127:$C$128,2,0)," ")</f>
        <v>15</v>
      </c>
      <c r="AV12" s="55" t="s">
        <v>221</v>
      </c>
      <c r="AW12" s="55">
        <f>IFERROR(VLOOKUP(AV12,[2]Tablas!$B$130:$C$132,2,0)," ")</f>
        <v>15</v>
      </c>
      <c r="AX12" s="55" t="s">
        <v>224</v>
      </c>
      <c r="AY12" s="55">
        <f>IFERROR(VLOOKUP(AX12,[2]Tablas!$B$134:$C$135,2,0)," ")</f>
        <v>15</v>
      </c>
      <c r="AZ12" s="55" t="s">
        <v>226</v>
      </c>
      <c r="BA12" s="55">
        <f>IFERROR(VLOOKUP(AZ12,[2]Tablas!$B$137:$C$138,2,0)," ")</f>
        <v>15</v>
      </c>
      <c r="BB12" s="55" t="s">
        <v>228</v>
      </c>
      <c r="BC12" s="55">
        <f>IFERROR(VLOOKUP(BB12,[2]Tablas!$B$140:$C$142,2,0)," ")</f>
        <v>15</v>
      </c>
      <c r="BD12" s="55">
        <f t="shared" si="3"/>
        <v>105</v>
      </c>
      <c r="BE12" s="70" t="str">
        <f t="shared" si="4"/>
        <v>Fuerte</v>
      </c>
      <c r="BF12" s="70" t="s">
        <v>239</v>
      </c>
      <c r="BG12" s="70" t="str">
        <f>IFERROR(VLOOKUP(BF12,[2]Tablas!$A$147:$B$149,2,0)," ")</f>
        <v>Fuerte</v>
      </c>
      <c r="BH12" s="70" t="str">
        <f t="shared" si="5"/>
        <v>FuerteFuerte</v>
      </c>
      <c r="BI12" s="70" t="str">
        <f>IFERROR(VLOOKUP(BH12,[2]Tablas!$C$153:$D$161,2,0)," ")</f>
        <v>Fuerte</v>
      </c>
      <c r="BJ12" s="70" t="s">
        <v>312</v>
      </c>
      <c r="BK12" s="70"/>
      <c r="BL12" s="70">
        <f t="shared" ref="BL12" si="13">+BD12</f>
        <v>105</v>
      </c>
      <c r="BM12" s="70" t="str">
        <f t="shared" ref="BM12" si="14">IF(BL12=0," ",IF(BL12&lt;50,"Débil",IF(BL12&lt;99,"Moderado",IF(BL12&gt;100,"Fuerte"))))</f>
        <v>Fuerte</v>
      </c>
      <c r="BN12" s="70" t="str">
        <f t="shared" si="11"/>
        <v>PosibleFuerte</v>
      </c>
      <c r="BO12" s="70" t="str">
        <f>IFERROR(VLOOKUP(BN12,[2]Tablas!$H$192:$I$206,2,0)," ")</f>
        <v>Rara vez</v>
      </c>
      <c r="BP12" s="70" t="str">
        <f t="shared" si="12"/>
        <v>Rara vezCatastrófico</v>
      </c>
      <c r="BQ12" s="70" t="str">
        <f>IFERROR(VLOOKUP(BP12,[2]Tablas!$C$165:$D$179,2,0)," ")</f>
        <v>Extremo</v>
      </c>
      <c r="BR12" s="58" t="s">
        <v>49</v>
      </c>
      <c r="BS12" s="76" t="s">
        <v>322</v>
      </c>
      <c r="BT12" s="76" t="s">
        <v>323</v>
      </c>
      <c r="BU12" s="79">
        <v>45291</v>
      </c>
      <c r="BV12" s="89">
        <v>45169</v>
      </c>
      <c r="BW12" s="55" t="s">
        <v>500</v>
      </c>
      <c r="BX12" s="55" t="s">
        <v>499</v>
      </c>
      <c r="BY12" s="115" t="s">
        <v>493</v>
      </c>
      <c r="BZ12" s="115" t="s">
        <v>494</v>
      </c>
    </row>
    <row r="13" spans="1:78" ht="60.75" customHeight="1" x14ac:dyDescent="0.25">
      <c r="A13" s="129" t="s">
        <v>326</v>
      </c>
      <c r="B13" s="139" t="s">
        <v>327</v>
      </c>
      <c r="C13" s="140" t="s">
        <v>328</v>
      </c>
      <c r="D13" s="127">
        <v>1</v>
      </c>
      <c r="E13" s="129" t="s">
        <v>329</v>
      </c>
      <c r="F13" s="129" t="s">
        <v>53</v>
      </c>
      <c r="G13" s="139" t="s">
        <v>264</v>
      </c>
      <c r="H13" s="129" t="s">
        <v>205</v>
      </c>
      <c r="I13" s="127" t="str">
        <f>IFERROR(VLOOKUP(H13,[3]Tablas!$A$15:$C$24,3,0)," ")</f>
        <v>Posible</v>
      </c>
      <c r="J13" s="69" t="str">
        <f>IFERROR(VLOOKUP(H13,[3]Tablas!$A$15:$B$19,2,0)," ")</f>
        <v xml:space="preserve"> </v>
      </c>
      <c r="K13" s="133" t="s">
        <v>274</v>
      </c>
      <c r="L13" s="133" t="s">
        <v>274</v>
      </c>
      <c r="M13" s="133" t="s">
        <v>274</v>
      </c>
      <c r="N13" s="133" t="s">
        <v>274</v>
      </c>
      <c r="O13" s="133" t="s">
        <v>274</v>
      </c>
      <c r="P13" s="133" t="s">
        <v>274</v>
      </c>
      <c r="Q13" s="133" t="s">
        <v>274</v>
      </c>
      <c r="R13" s="133" t="s">
        <v>274</v>
      </c>
      <c r="S13" s="133" t="s">
        <v>274</v>
      </c>
      <c r="T13" s="133" t="s">
        <v>274</v>
      </c>
      <c r="U13" s="133" t="s">
        <v>274</v>
      </c>
      <c r="V13" s="133" t="s">
        <v>274</v>
      </c>
      <c r="W13" s="152"/>
      <c r="X13" s="152"/>
      <c r="Y13" s="133" t="s">
        <v>274</v>
      </c>
      <c r="Z13" s="133"/>
      <c r="AA13" s="133"/>
      <c r="AB13" s="133"/>
      <c r="AC13" s="152"/>
      <c r="AD13" s="80">
        <f t="shared" si="8"/>
        <v>13</v>
      </c>
      <c r="AE13" s="127" t="str">
        <f t="shared" si="9"/>
        <v>Catastrófico</v>
      </c>
      <c r="AF13" s="69" t="str">
        <f t="shared" si="10"/>
        <v>PosibleCatastrófico</v>
      </c>
      <c r="AG13" s="127" t="str">
        <f>IFERROR(VLOOKUP(AF13,[3]Tablas!$C$165:$D$179,2,0)," ")</f>
        <v>Extremo</v>
      </c>
      <c r="AH13" s="55" t="s">
        <v>330</v>
      </c>
      <c r="AI13" s="55" t="s">
        <v>331</v>
      </c>
      <c r="AJ13" s="74" t="s">
        <v>464</v>
      </c>
      <c r="AK13" s="74" t="s">
        <v>332</v>
      </c>
      <c r="AL13" s="55" t="s">
        <v>333</v>
      </c>
      <c r="AM13" s="98" t="s">
        <v>334</v>
      </c>
      <c r="AN13" s="98" t="s">
        <v>335</v>
      </c>
      <c r="AO13" s="129" t="s">
        <v>336</v>
      </c>
      <c r="AP13" s="55" t="s">
        <v>215</v>
      </c>
      <c r="AQ13" s="55">
        <f>IFERROR(VLOOKUP(AP13,[3]Tablas!$B$121:$C$122,2,0)," ")</f>
        <v>15</v>
      </c>
      <c r="AR13" s="55" t="s">
        <v>217</v>
      </c>
      <c r="AS13" s="55">
        <f>IFERROR(VLOOKUP(AR13,[3]Tablas!$B$124:$C$125,2,0)," ")</f>
        <v>15</v>
      </c>
      <c r="AT13" s="55" t="s">
        <v>219</v>
      </c>
      <c r="AU13" s="55">
        <f>IFERROR(VLOOKUP(AT13,[3]Tablas!$B$127:$C$128,2,0)," ")</f>
        <v>15</v>
      </c>
      <c r="AV13" s="55" t="s">
        <v>221</v>
      </c>
      <c r="AW13" s="55">
        <f>IFERROR(VLOOKUP(AV13,[3]Tablas!$B$130:$C$132,2,0)," ")</f>
        <v>15</v>
      </c>
      <c r="AX13" s="55" t="s">
        <v>224</v>
      </c>
      <c r="AY13" s="55">
        <f>IFERROR(VLOOKUP(AX13,[3]Tablas!$B$134:$C$135,2,0)," ")</f>
        <v>15</v>
      </c>
      <c r="AZ13" s="55" t="s">
        <v>226</v>
      </c>
      <c r="BA13" s="55">
        <f>IFERROR(VLOOKUP(AZ13,[3]Tablas!$B$137:$C$138,2,0)," ")</f>
        <v>15</v>
      </c>
      <c r="BB13" s="55" t="s">
        <v>228</v>
      </c>
      <c r="BC13" s="55">
        <f>IFERROR(VLOOKUP(BB13,[3]Tablas!$B$140:$C$142,2,0)," ")</f>
        <v>15</v>
      </c>
      <c r="BD13" s="55">
        <f t="shared" si="3"/>
        <v>105</v>
      </c>
      <c r="BE13" s="70" t="str">
        <f t="shared" si="4"/>
        <v>Fuerte</v>
      </c>
      <c r="BF13" s="55" t="s">
        <v>239</v>
      </c>
      <c r="BG13" s="70" t="str">
        <f>IFERROR(VLOOKUP(BF13,[3]Tablas!$A$147:$B$149,2,0)," ")</f>
        <v>Fuerte</v>
      </c>
      <c r="BH13" s="70" t="str">
        <f t="shared" si="5"/>
        <v>FuerteFuerte</v>
      </c>
      <c r="BI13" s="70" t="str">
        <f>IFERROR(VLOOKUP(BH13,[3]Tablas!$C$153:$D$161,2,0)," ")</f>
        <v>Fuerte</v>
      </c>
      <c r="BJ13" s="70" t="str">
        <f>IFERROR(VLOOKUP(BI13,[3]Tablas!$D$153:$E$161,2,0)," ")</f>
        <v xml:space="preserve">No </v>
      </c>
      <c r="BK13" s="70"/>
      <c r="BL13" s="70">
        <f>+BD13</f>
        <v>105</v>
      </c>
      <c r="BM13" s="70" t="str">
        <f>IF(BL13=0," ",IF(BL13&lt;50,"Débil",IF(BL13&lt;99,"Moderado",IF(BL13&gt;100,"Fuerte"))))</f>
        <v>Fuerte</v>
      </c>
      <c r="BN13" s="70" t="str">
        <f t="shared" si="11"/>
        <v>PosibleFuerte</v>
      </c>
      <c r="BO13" s="70" t="str">
        <f>IFERROR(VLOOKUP(BN13,[3]Tablas!$H$192:$I$206,2,0)," ")</f>
        <v>Rara vez</v>
      </c>
      <c r="BP13" s="70" t="str">
        <f t="shared" si="12"/>
        <v>Rara vezCatastrófico</v>
      </c>
      <c r="BQ13" s="70" t="str">
        <f>IFERROR(VLOOKUP(BP13,[3]Tablas!$C$165:$D$179,2,0)," ")</f>
        <v>Extremo</v>
      </c>
      <c r="BR13" s="129" t="s">
        <v>49</v>
      </c>
      <c r="BS13" s="145" t="s">
        <v>337</v>
      </c>
      <c r="BT13" s="129" t="s">
        <v>338</v>
      </c>
      <c r="BU13" s="147">
        <v>45017</v>
      </c>
      <c r="BV13" s="148">
        <v>45169</v>
      </c>
      <c r="BW13" s="55" t="s">
        <v>500</v>
      </c>
      <c r="BX13" s="55" t="s">
        <v>499</v>
      </c>
      <c r="BY13" s="115" t="s">
        <v>493</v>
      </c>
      <c r="BZ13" s="115" t="s">
        <v>494</v>
      </c>
    </row>
    <row r="14" spans="1:78" ht="86.25" customHeight="1" x14ac:dyDescent="0.25">
      <c r="A14" s="129"/>
      <c r="B14" s="139"/>
      <c r="C14" s="140"/>
      <c r="D14" s="127"/>
      <c r="E14" s="129"/>
      <c r="F14" s="129"/>
      <c r="G14" s="139"/>
      <c r="H14" s="129"/>
      <c r="I14" s="127"/>
      <c r="J14" s="69" t="str">
        <f>IFERROR(VLOOKUP(H14,[3]Tablas!$A$15:$B$19,2,0)," ")</f>
        <v xml:space="preserve"> </v>
      </c>
      <c r="K14" s="133"/>
      <c r="L14" s="133"/>
      <c r="M14" s="133"/>
      <c r="N14" s="133"/>
      <c r="O14" s="133"/>
      <c r="P14" s="133"/>
      <c r="Q14" s="133"/>
      <c r="R14" s="133"/>
      <c r="S14" s="133"/>
      <c r="T14" s="133"/>
      <c r="U14" s="133"/>
      <c r="V14" s="133"/>
      <c r="W14" s="152"/>
      <c r="X14" s="152"/>
      <c r="Y14" s="133"/>
      <c r="Z14" s="133"/>
      <c r="AA14" s="133"/>
      <c r="AB14" s="133"/>
      <c r="AC14" s="152"/>
      <c r="AD14" s="80">
        <f t="shared" si="8"/>
        <v>0</v>
      </c>
      <c r="AE14" s="127"/>
      <c r="AF14" s="69" t="str">
        <f t="shared" si="10"/>
        <v/>
      </c>
      <c r="AG14" s="127"/>
      <c r="AH14" s="145" t="s">
        <v>339</v>
      </c>
      <c r="AI14" s="129" t="s">
        <v>331</v>
      </c>
      <c r="AJ14" s="74" t="s">
        <v>465</v>
      </c>
      <c r="AK14" s="129" t="s">
        <v>340</v>
      </c>
      <c r="AL14" s="129" t="s">
        <v>341</v>
      </c>
      <c r="AM14" s="127" t="s">
        <v>342</v>
      </c>
      <c r="AN14" s="127" t="s">
        <v>343</v>
      </c>
      <c r="AO14" s="129"/>
      <c r="AP14" s="55" t="s">
        <v>215</v>
      </c>
      <c r="AQ14" s="55">
        <f>IFERROR(VLOOKUP(AP14,[3]Tablas!$B$121:$C$122,2,0)," ")</f>
        <v>15</v>
      </c>
      <c r="AR14" s="55" t="s">
        <v>217</v>
      </c>
      <c r="AS14" s="55">
        <f>IFERROR(VLOOKUP(AR14,[3]Tablas!$B$124:$C$125,2,0)," ")</f>
        <v>15</v>
      </c>
      <c r="AT14" s="55" t="s">
        <v>219</v>
      </c>
      <c r="AU14" s="55">
        <f>IFERROR(VLOOKUP(AT14,[3]Tablas!$B$127:$C$128,2,0)," ")</f>
        <v>15</v>
      </c>
      <c r="AV14" s="55" t="s">
        <v>221</v>
      </c>
      <c r="AW14" s="55">
        <f>IFERROR(VLOOKUP(AV14,[3]Tablas!$B$130:$C$132,2,0)," ")</f>
        <v>15</v>
      </c>
      <c r="AX14" s="55" t="s">
        <v>224</v>
      </c>
      <c r="AY14" s="55">
        <f>IFERROR(VLOOKUP(AX14,[3]Tablas!$B$134:$C$135,2,0)," ")</f>
        <v>15</v>
      </c>
      <c r="AZ14" s="55" t="s">
        <v>226</v>
      </c>
      <c r="BA14" s="55">
        <f>IFERROR(VLOOKUP(AZ14,[3]Tablas!$B$137:$C$138,2,0)," ")</f>
        <v>15</v>
      </c>
      <c r="BB14" s="55" t="s">
        <v>228</v>
      </c>
      <c r="BC14" s="55">
        <f>IFERROR(VLOOKUP(BB14,[3]Tablas!$B$140:$C$142,2,0)," ")</f>
        <v>15</v>
      </c>
      <c r="BD14" s="55">
        <f t="shared" si="3"/>
        <v>105</v>
      </c>
      <c r="BE14" s="70" t="str">
        <f t="shared" si="4"/>
        <v>Fuerte</v>
      </c>
      <c r="BF14" s="55" t="s">
        <v>239</v>
      </c>
      <c r="BG14" s="70" t="str">
        <f>IFERROR(VLOOKUP(BF14,[3]Tablas!$A$147:$B$149,2,0)," ")</f>
        <v>Fuerte</v>
      </c>
      <c r="BH14" s="70"/>
      <c r="BI14" s="70" t="s">
        <v>240</v>
      </c>
      <c r="BJ14" s="70" t="str">
        <f>IFERROR(VLOOKUP(BI14,[3]Tablas!$D$153:$E$161,2,0)," ")</f>
        <v xml:space="preserve">No </v>
      </c>
      <c r="BK14" s="70"/>
      <c r="BL14" s="70">
        <f t="shared" ref="BL14:BL15" si="15">+BD14</f>
        <v>105</v>
      </c>
      <c r="BM14" s="70" t="str">
        <f t="shared" ref="BM14" si="16">IF(BL14=0," ",IF(BL14&lt;50,"Débil",IF(BL14&lt;99,"Moderado",IF(BL14&gt;100,"Fuerte"))))</f>
        <v>Fuerte</v>
      </c>
      <c r="BN14" s="70" t="str">
        <f t="shared" si="11"/>
        <v>Fuerte</v>
      </c>
      <c r="BO14" s="70" t="s">
        <v>193</v>
      </c>
      <c r="BP14" s="70" t="str">
        <f t="shared" si="12"/>
        <v>Rara vez</v>
      </c>
      <c r="BQ14" s="70" t="s">
        <v>182</v>
      </c>
      <c r="BR14" s="129"/>
      <c r="BS14" s="146"/>
      <c r="BT14" s="146"/>
      <c r="BU14" s="146"/>
      <c r="BV14" s="149"/>
      <c r="BW14" s="55" t="s">
        <v>500</v>
      </c>
      <c r="BX14" s="55" t="s">
        <v>499</v>
      </c>
      <c r="BY14" s="115" t="s">
        <v>493</v>
      </c>
      <c r="BZ14" s="115" t="s">
        <v>494</v>
      </c>
    </row>
    <row r="15" spans="1:78" ht="79.5" customHeight="1" x14ac:dyDescent="0.25">
      <c r="A15" s="129"/>
      <c r="B15" s="139"/>
      <c r="C15" s="140"/>
      <c r="D15" s="127"/>
      <c r="E15" s="129"/>
      <c r="F15" s="129"/>
      <c r="G15" s="139"/>
      <c r="H15" s="153"/>
      <c r="I15" s="127"/>
      <c r="J15" s="69" t="str">
        <f>IFERROR(VLOOKUP(H15,[3]Tablas!$A$15:$B$19,2,0)," ")</f>
        <v xml:space="preserve"> </v>
      </c>
      <c r="K15" s="133"/>
      <c r="L15" s="133"/>
      <c r="M15" s="133"/>
      <c r="N15" s="133"/>
      <c r="O15" s="133"/>
      <c r="P15" s="133"/>
      <c r="Q15" s="133"/>
      <c r="R15" s="133"/>
      <c r="S15" s="133"/>
      <c r="T15" s="133"/>
      <c r="U15" s="133"/>
      <c r="V15" s="133"/>
      <c r="W15" s="152"/>
      <c r="X15" s="152"/>
      <c r="Y15" s="133"/>
      <c r="Z15" s="133"/>
      <c r="AA15" s="133"/>
      <c r="AB15" s="133"/>
      <c r="AC15" s="152"/>
      <c r="AD15" s="80">
        <f t="shared" si="8"/>
        <v>0</v>
      </c>
      <c r="AE15" s="127"/>
      <c r="AF15" s="69" t="str">
        <f t="shared" si="10"/>
        <v/>
      </c>
      <c r="AG15" s="127"/>
      <c r="AH15" s="151"/>
      <c r="AI15" s="129"/>
      <c r="AJ15" s="74" t="s">
        <v>466</v>
      </c>
      <c r="AK15" s="129"/>
      <c r="AL15" s="129"/>
      <c r="AM15" s="127"/>
      <c r="AN15" s="127"/>
      <c r="AO15" s="129"/>
      <c r="AP15" s="55" t="s">
        <v>215</v>
      </c>
      <c r="AQ15" s="55">
        <f>IFERROR(VLOOKUP(AP15,[3]Tablas!$B$121:$C$122,2,0)," ")</f>
        <v>15</v>
      </c>
      <c r="AR15" s="55" t="s">
        <v>217</v>
      </c>
      <c r="AS15" s="55">
        <f>IFERROR(VLOOKUP(AR15,[3]Tablas!$B$124:$C$125,2,0)," ")</f>
        <v>15</v>
      </c>
      <c r="AT15" s="55" t="s">
        <v>219</v>
      </c>
      <c r="AU15" s="55">
        <f>IFERROR(VLOOKUP(AT15,[3]Tablas!$B$127:$C$128,2,0)," ")</f>
        <v>15</v>
      </c>
      <c r="AV15" s="55" t="s">
        <v>222</v>
      </c>
      <c r="AW15" s="55">
        <f>IFERROR(VLOOKUP(AV15,[3]Tablas!$B$130:$C$132,2,0)," ")</f>
        <v>10</v>
      </c>
      <c r="AX15" s="55" t="s">
        <v>224</v>
      </c>
      <c r="AY15" s="55">
        <f>IFERROR(VLOOKUP(AX15,[3]Tablas!$B$134:$C$135,2,0)," ")</f>
        <v>15</v>
      </c>
      <c r="AZ15" s="55" t="s">
        <v>226</v>
      </c>
      <c r="BA15" s="55">
        <f>IFERROR(VLOOKUP(AZ15,[3]Tablas!$B$137:$C$138,2,0)," ")</f>
        <v>15</v>
      </c>
      <c r="BB15" s="55" t="s">
        <v>228</v>
      </c>
      <c r="BC15" s="55">
        <f>IFERROR(VLOOKUP(BB15,[3]Tablas!$B$140:$C$142,2,0)," ")</f>
        <v>15</v>
      </c>
      <c r="BD15" s="55">
        <f t="shared" ref="BD15" si="17">IFERROR(+AQ15+AS15+AU15+AW15+AY15+BA15+BC15,0)</f>
        <v>100</v>
      </c>
      <c r="BE15" s="70" t="str">
        <f t="shared" ref="BE15" si="18">IF(BD15=0," ",IF(BD15&lt;85,"Débil",IF(BD15&lt;95,"Moderado",IF(BD15&gt;96,"Fuerte"))))</f>
        <v>Fuerte</v>
      </c>
      <c r="BF15" s="55" t="s">
        <v>239</v>
      </c>
      <c r="BG15" s="70" t="str">
        <f>IFERROR(VLOOKUP(BF15,[3]Tablas!$A$147:$B$149,2,0)," ")</f>
        <v>Fuerte</v>
      </c>
      <c r="BH15" s="70"/>
      <c r="BI15" s="70" t="s">
        <v>240</v>
      </c>
      <c r="BJ15" s="70" t="str">
        <f>IFERROR(VLOOKUP(BI15,[3]Tablas!$D$153:$E$161,2,0)," ")</f>
        <v xml:space="preserve">No </v>
      </c>
      <c r="BK15" s="70"/>
      <c r="BL15" s="70">
        <f t="shared" si="15"/>
        <v>100</v>
      </c>
      <c r="BM15" s="70" t="s">
        <v>240</v>
      </c>
      <c r="BN15" s="70" t="str">
        <f t="shared" si="11"/>
        <v>Fuerte</v>
      </c>
      <c r="BO15" s="70" t="s">
        <v>193</v>
      </c>
      <c r="BP15" s="70" t="str">
        <f t="shared" si="12"/>
        <v>Rara vez</v>
      </c>
      <c r="BQ15" s="70" t="s">
        <v>182</v>
      </c>
      <c r="BR15" s="129"/>
      <c r="BS15" s="146"/>
      <c r="BT15" s="146"/>
      <c r="BU15" s="146"/>
      <c r="BV15" s="150"/>
      <c r="BW15" s="55" t="s">
        <v>500</v>
      </c>
      <c r="BX15" s="55" t="s">
        <v>499</v>
      </c>
      <c r="BY15" s="115" t="s">
        <v>493</v>
      </c>
      <c r="BZ15" s="115" t="s">
        <v>494</v>
      </c>
    </row>
    <row r="16" spans="1:78" ht="189.75" customHeight="1" x14ac:dyDescent="0.25">
      <c r="A16" s="129"/>
      <c r="B16" s="139" t="s">
        <v>446</v>
      </c>
      <c r="C16" s="140" t="s">
        <v>447</v>
      </c>
      <c r="D16" s="127">
        <v>1</v>
      </c>
      <c r="E16" s="129" t="s">
        <v>448</v>
      </c>
      <c r="F16" s="129" t="s">
        <v>53</v>
      </c>
      <c r="G16" s="127" t="s">
        <v>264</v>
      </c>
      <c r="H16" s="129" t="s">
        <v>203</v>
      </c>
      <c r="I16" s="126" t="str">
        <f>IFERROR(VLOOKUP(H16,[4]Tablas!$A$15:$C$24,3,0)," ")</f>
        <v>Rara vez</v>
      </c>
      <c r="J16" s="122" t="str">
        <f>IFERROR(VLOOKUP(H16,[4]Tablas!$A$15:$B$19,2,0)," ")</f>
        <v xml:space="preserve"> </v>
      </c>
      <c r="K16" s="132"/>
      <c r="L16" s="132"/>
      <c r="M16" s="132"/>
      <c r="N16" s="132"/>
      <c r="O16" s="132"/>
      <c r="P16" s="132"/>
      <c r="Q16" s="132" t="s">
        <v>272</v>
      </c>
      <c r="R16" s="132"/>
      <c r="S16" s="132"/>
      <c r="T16" s="132" t="s">
        <v>272</v>
      </c>
      <c r="U16" s="132" t="s">
        <v>272</v>
      </c>
      <c r="V16" s="132" t="s">
        <v>272</v>
      </c>
      <c r="W16" s="132" t="s">
        <v>272</v>
      </c>
      <c r="X16" s="132"/>
      <c r="Y16" s="132"/>
      <c r="Z16" s="132"/>
      <c r="AA16" s="132"/>
      <c r="AB16" s="132"/>
      <c r="AC16" s="132"/>
      <c r="AD16" s="83">
        <f t="shared" si="8"/>
        <v>5</v>
      </c>
      <c r="AE16" s="126" t="str">
        <f t="shared" ref="AE16" si="19">IF(AD16=0," ",IF(AD16&lt;6,"Moderado",IF(AD16&lt;12,"Mayor",IF(AD16&lt;20,"Catastrófico"))))</f>
        <v>Moderado</v>
      </c>
      <c r="AF16" s="122" t="str">
        <f t="shared" si="10"/>
        <v>Rara vezModerado</v>
      </c>
      <c r="AG16" s="126" t="str">
        <f>IFERROR(VLOOKUP(AF16,[4]Tablas!$C$165:$D$179,2,0)," ")</f>
        <v>Moderado</v>
      </c>
      <c r="AH16" s="128" t="s">
        <v>449</v>
      </c>
      <c r="AI16" s="129" t="s">
        <v>331</v>
      </c>
      <c r="AJ16" s="98" t="s">
        <v>476</v>
      </c>
      <c r="AK16" s="98" t="s">
        <v>450</v>
      </c>
      <c r="AL16" s="98" t="s">
        <v>451</v>
      </c>
      <c r="AM16" s="98" t="s">
        <v>452</v>
      </c>
      <c r="AN16" s="98" t="s">
        <v>453</v>
      </c>
      <c r="AO16" s="130" t="s">
        <v>454</v>
      </c>
      <c r="AP16" s="55" t="s">
        <v>215</v>
      </c>
      <c r="AQ16" s="55">
        <f>IFERROR(VLOOKUP(AP16,[4]Tablas!$B$121:$C$122,2,0)," ")</f>
        <v>15</v>
      </c>
      <c r="AR16" s="55" t="s">
        <v>217</v>
      </c>
      <c r="AS16" s="55">
        <f>IFERROR(VLOOKUP(AR16,[4]Tablas!$B$124:$C$125,2,0)," ")</f>
        <v>15</v>
      </c>
      <c r="AT16" s="55" t="s">
        <v>219</v>
      </c>
      <c r="AU16" s="55">
        <f>IFERROR(VLOOKUP(AT16,[4]Tablas!$B$127:$C$128,2,0)," ")</f>
        <v>15</v>
      </c>
      <c r="AV16" s="55" t="s">
        <v>221</v>
      </c>
      <c r="AW16" s="55">
        <f>IFERROR(VLOOKUP(AV16,[4]Tablas!$B$130:$C$132,2,0)," ")</f>
        <v>15</v>
      </c>
      <c r="AX16" s="55" t="s">
        <v>224</v>
      </c>
      <c r="AY16" s="55">
        <f>IFERROR(VLOOKUP(AX16,[4]Tablas!$B$134:$C$135,2,0)," ")</f>
        <v>15</v>
      </c>
      <c r="AZ16" s="55" t="s">
        <v>226</v>
      </c>
      <c r="BA16" s="55">
        <f>IFERROR(VLOOKUP(AZ16,[4]Tablas!$B$137:$C$138,2,0)," ")</f>
        <v>15</v>
      </c>
      <c r="BB16" s="55" t="s">
        <v>228</v>
      </c>
      <c r="BC16" s="55">
        <f>IFERROR(VLOOKUP(BB16,[4]Tablas!$B$140:$C$142,2,0)," ")</f>
        <v>15</v>
      </c>
      <c r="BD16" s="55">
        <f>IFERROR(+AQ16+AS16+AU16+AW16+AY16+BA16+BC16,0)</f>
        <v>105</v>
      </c>
      <c r="BE16" s="70" t="str">
        <f>IF(BD16=0," ",IF(BD16&lt;85,"Débil",IF(BD16&lt;95,"Moderado",IF(BD16&gt;96,"Fuerte"))))</f>
        <v>Fuerte</v>
      </c>
      <c r="BF16" s="55" t="s">
        <v>239</v>
      </c>
      <c r="BG16" s="70" t="str">
        <f>IFERROR(VLOOKUP(BF16,[4]Tablas!$A$147:$B$149,2,0)," ")</f>
        <v>Fuerte</v>
      </c>
      <c r="BH16" s="70" t="str">
        <f>CONCATENATE(BE16,BG16)</f>
        <v>FuerteFuerte</v>
      </c>
      <c r="BI16" s="70" t="str">
        <f>IFERROR(VLOOKUP(BH16,[4]Tablas!$C$153:$D$161,2,0)," ")</f>
        <v>Fuerte</v>
      </c>
      <c r="BJ16" s="70" t="str">
        <f>IFERROR(VLOOKUP(BI16,[4]Tablas!$D$153:$E$161,2,0)," ")</f>
        <v xml:space="preserve">No </v>
      </c>
      <c r="BK16" s="70"/>
      <c r="BL16" s="70">
        <f>+BD16</f>
        <v>105</v>
      </c>
      <c r="BM16" s="70" t="str">
        <f>IF(BL16=0," ",IF(BL16&lt;50,"Débil",IF(BL16&lt;99,"Moderado",IF(BL16&gt;100,"Fuerte"))))</f>
        <v>Fuerte</v>
      </c>
      <c r="BN16" s="70" t="str">
        <f t="shared" si="11"/>
        <v>Rara vezFuerte</v>
      </c>
      <c r="BO16" s="70" t="str">
        <f>IFERROR(VLOOKUP(BN16,[4]Tablas!$H$192:$I$206,2,0)," ")</f>
        <v>Rara vez</v>
      </c>
      <c r="BP16" s="70" t="str">
        <f t="shared" si="12"/>
        <v>Rara vezModerado</v>
      </c>
      <c r="BQ16" s="70" t="str">
        <f>IFERROR(VLOOKUP(BP16,[4]Tablas!$C$165:$D$179,2,0)," ")</f>
        <v>Moderado</v>
      </c>
      <c r="BR16" s="129" t="s">
        <v>49</v>
      </c>
      <c r="BS16" s="129" t="s">
        <v>455</v>
      </c>
      <c r="BT16" s="129" t="s">
        <v>456</v>
      </c>
      <c r="BU16" s="131">
        <v>45079</v>
      </c>
      <c r="BV16" s="123">
        <v>45291</v>
      </c>
      <c r="BW16" s="55" t="s">
        <v>500</v>
      </c>
      <c r="BX16" s="55" t="s">
        <v>499</v>
      </c>
      <c r="BY16" s="115" t="s">
        <v>493</v>
      </c>
      <c r="BZ16" s="115" t="s">
        <v>494</v>
      </c>
    </row>
    <row r="17" spans="1:78" ht="141" customHeight="1" x14ac:dyDescent="0.25">
      <c r="A17" s="129"/>
      <c r="B17" s="139"/>
      <c r="C17" s="140"/>
      <c r="D17" s="127"/>
      <c r="E17" s="129"/>
      <c r="F17" s="129"/>
      <c r="G17" s="127"/>
      <c r="H17" s="129"/>
      <c r="I17" s="127"/>
      <c r="J17" s="70"/>
      <c r="K17" s="133"/>
      <c r="L17" s="133"/>
      <c r="M17" s="133"/>
      <c r="N17" s="133"/>
      <c r="O17" s="133"/>
      <c r="P17" s="133"/>
      <c r="Q17" s="133"/>
      <c r="R17" s="133"/>
      <c r="S17" s="133"/>
      <c r="T17" s="133"/>
      <c r="U17" s="133"/>
      <c r="V17" s="133"/>
      <c r="W17" s="133"/>
      <c r="X17" s="133"/>
      <c r="Y17" s="133"/>
      <c r="Z17" s="133"/>
      <c r="AA17" s="133"/>
      <c r="AB17" s="133"/>
      <c r="AC17" s="133"/>
      <c r="AD17" s="70"/>
      <c r="AE17" s="127"/>
      <c r="AF17" s="70"/>
      <c r="AG17" s="127"/>
      <c r="AH17" s="129"/>
      <c r="AI17" s="129"/>
      <c r="AJ17" s="98" t="s">
        <v>477</v>
      </c>
      <c r="AK17" s="98" t="s">
        <v>457</v>
      </c>
      <c r="AL17" s="98" t="s">
        <v>458</v>
      </c>
      <c r="AM17" s="98" t="s">
        <v>428</v>
      </c>
      <c r="AN17" s="98" t="s">
        <v>459</v>
      </c>
      <c r="AO17" s="130"/>
      <c r="AP17" s="55" t="s">
        <v>215</v>
      </c>
      <c r="AQ17" s="55">
        <f>IFERROR(VLOOKUP(AP17,[4]Tablas!$B$121:$C$122,2,0)," ")</f>
        <v>15</v>
      </c>
      <c r="AR17" s="55" t="s">
        <v>217</v>
      </c>
      <c r="AS17" s="55">
        <f>IFERROR(VLOOKUP(AR17,[4]Tablas!$B$124:$C$125,2,0)," ")</f>
        <v>15</v>
      </c>
      <c r="AT17" s="55" t="s">
        <v>219</v>
      </c>
      <c r="AU17" s="55">
        <f>IFERROR(VLOOKUP(AT17,[4]Tablas!$B$127:$C$128,2,0)," ")</f>
        <v>15</v>
      </c>
      <c r="AV17" s="55" t="s">
        <v>221</v>
      </c>
      <c r="AW17" s="55">
        <f>IFERROR(VLOOKUP(AV17,[4]Tablas!$B$130:$C$132,2,0)," ")</f>
        <v>15</v>
      </c>
      <c r="AX17" s="55" t="s">
        <v>224</v>
      </c>
      <c r="AY17" s="55">
        <f>IFERROR(VLOOKUP(AX17,[4]Tablas!$B$134:$C$135,2,0)," ")</f>
        <v>15</v>
      </c>
      <c r="AZ17" s="55" t="s">
        <v>226</v>
      </c>
      <c r="BA17" s="55">
        <f>IFERROR(VLOOKUP(AZ17,[4]Tablas!$B$137:$C$138,2,0)," ")</f>
        <v>15</v>
      </c>
      <c r="BB17" s="55" t="s">
        <v>228</v>
      </c>
      <c r="BC17" s="55">
        <f>IFERROR(VLOOKUP(BB17,[4]Tablas!$B$140:$C$142,2,0)," ")</f>
        <v>15</v>
      </c>
      <c r="BD17" s="55">
        <f>IFERROR(+AQ17+AS17+AU17+AW17+AY17+BA17+BC17,0)</f>
        <v>105</v>
      </c>
      <c r="BE17" s="70" t="str">
        <f>IF(BD17=0," ",IF(BD17&lt;85,"Débil",IF(BD17&lt;95,"Moderado",IF(BD17&gt;96,"Fuerte"))))</f>
        <v>Fuerte</v>
      </c>
      <c r="BF17" s="55" t="s">
        <v>239</v>
      </c>
      <c r="BG17" s="70" t="str">
        <f>IFERROR(VLOOKUP(BF17,[4]Tablas!$A$147:$B$149,2,0)," ")</f>
        <v>Fuerte</v>
      </c>
      <c r="BH17" s="70" t="str">
        <f>CONCATENATE(BE17,BG17)</f>
        <v>FuerteFuerte</v>
      </c>
      <c r="BI17" s="70" t="str">
        <f>IFERROR(VLOOKUP(BH17,[4]Tablas!$C$153:$D$161,2,0)," ")</f>
        <v>Fuerte</v>
      </c>
      <c r="BJ17" s="70" t="str">
        <f>IFERROR(VLOOKUP(BI17,[4]Tablas!$D$153:$E$161,2,0)," ")</f>
        <v xml:space="preserve">No </v>
      </c>
      <c r="BK17" s="70"/>
      <c r="BL17" s="70">
        <f>+BD17</f>
        <v>105</v>
      </c>
      <c r="BM17" s="70" t="str">
        <f>IF(BL17=0," ",IF(BL17&lt;50,"Débil",IF(BL17&lt;99,"Moderado",IF(BL17&gt;100,"Fuerte"))))</f>
        <v>Fuerte</v>
      </c>
      <c r="BN17" s="70" t="str">
        <f t="shared" si="11"/>
        <v>Fuerte</v>
      </c>
      <c r="BO17" s="70" t="s">
        <v>193</v>
      </c>
      <c r="BP17" s="70" t="str">
        <f t="shared" si="12"/>
        <v>Rara vez</v>
      </c>
      <c r="BQ17" s="70" t="s">
        <v>173</v>
      </c>
      <c r="BR17" s="129"/>
      <c r="BS17" s="129"/>
      <c r="BT17" s="129"/>
      <c r="BU17" s="131"/>
      <c r="BV17" s="123"/>
      <c r="BW17" s="55" t="s">
        <v>500</v>
      </c>
      <c r="BX17" s="55" t="s">
        <v>499</v>
      </c>
      <c r="BY17" s="115" t="s">
        <v>493</v>
      </c>
      <c r="BZ17" s="115" t="s">
        <v>494</v>
      </c>
    </row>
    <row r="18" spans="1:78" ht="116.25" customHeight="1" x14ac:dyDescent="0.25">
      <c r="A18" s="129"/>
      <c r="B18" s="72" t="s">
        <v>345</v>
      </c>
      <c r="C18" s="64" t="s">
        <v>346</v>
      </c>
      <c r="D18" s="70">
        <v>1</v>
      </c>
      <c r="E18" s="55" t="s">
        <v>347</v>
      </c>
      <c r="F18" s="55" t="s">
        <v>53</v>
      </c>
      <c r="G18" s="70" t="s">
        <v>264</v>
      </c>
      <c r="H18" s="55" t="s">
        <v>204</v>
      </c>
      <c r="I18" s="70" t="str">
        <f>IFERROR(VLOOKUP(H18,[5]Tablas!$A$15:$C$24,3,0)," ")</f>
        <v>Improbable</v>
      </c>
      <c r="J18" s="69" t="str">
        <f>IFERROR(VLOOKUP(H18,[5]Tablas!$A$15:$B$19,2,0)," ")</f>
        <v xml:space="preserve"> </v>
      </c>
      <c r="K18" s="69" t="s">
        <v>272</v>
      </c>
      <c r="L18" s="69" t="s">
        <v>272</v>
      </c>
      <c r="M18" s="69"/>
      <c r="N18" s="69"/>
      <c r="O18" s="69" t="s">
        <v>272</v>
      </c>
      <c r="P18" s="69" t="s">
        <v>272</v>
      </c>
      <c r="Q18" s="69"/>
      <c r="R18" s="69"/>
      <c r="S18" s="69" t="s">
        <v>272</v>
      </c>
      <c r="T18" s="69"/>
      <c r="U18" s="69" t="s">
        <v>272</v>
      </c>
      <c r="V18" s="69" t="s">
        <v>272</v>
      </c>
      <c r="W18" s="69"/>
      <c r="X18" s="69"/>
      <c r="Y18" s="69" t="s">
        <v>272</v>
      </c>
      <c r="Z18" s="69"/>
      <c r="AA18" s="69"/>
      <c r="AB18" s="69"/>
      <c r="AC18" s="69"/>
      <c r="AD18" s="80">
        <f t="shared" si="8"/>
        <v>8</v>
      </c>
      <c r="AE18" s="70" t="str">
        <f t="shared" ref="AE18:AE19" si="20">IF(AD18=0," ",IF(AD18&lt;6,"Moderado",IF(AD18&lt;12,"Mayor",IF(AD18&lt;20,"Catastrófico"))))</f>
        <v>Mayor</v>
      </c>
      <c r="AF18" s="100" t="str">
        <f t="shared" si="10"/>
        <v>ImprobableMayor</v>
      </c>
      <c r="AG18" s="101" t="str">
        <f>IFERROR(VLOOKUP(AF18,[5]Tablas!$C$165:$D$179,2,0)," ")</f>
        <v>Alto</v>
      </c>
      <c r="AH18" s="88" t="s">
        <v>348</v>
      </c>
      <c r="AI18" s="55" t="s">
        <v>331</v>
      </c>
      <c r="AJ18" s="98" t="s">
        <v>478</v>
      </c>
      <c r="AK18" s="98" t="s">
        <v>349</v>
      </c>
      <c r="AL18" s="98" t="s">
        <v>350</v>
      </c>
      <c r="AM18" s="98" t="s">
        <v>351</v>
      </c>
      <c r="AN18" s="98" t="s">
        <v>352</v>
      </c>
      <c r="AO18" s="98" t="s">
        <v>353</v>
      </c>
      <c r="AP18" s="55" t="s">
        <v>215</v>
      </c>
      <c r="AQ18" s="55">
        <f>IFERROR(VLOOKUP(AP18,[5]Tablas!$B$121:$C$122,2,0)," ")</f>
        <v>15</v>
      </c>
      <c r="AR18" s="55" t="s">
        <v>217</v>
      </c>
      <c r="AS18" s="55">
        <f>IFERROR(VLOOKUP(AR18,[5]Tablas!$B$124:$C$125,2,0)," ")</f>
        <v>15</v>
      </c>
      <c r="AT18" s="55" t="s">
        <v>219</v>
      </c>
      <c r="AU18" s="55">
        <f>IFERROR(VLOOKUP(AT18,[5]Tablas!$B$127:$C$128,2,0)," ")</f>
        <v>15</v>
      </c>
      <c r="AV18" s="55" t="s">
        <v>221</v>
      </c>
      <c r="AW18" s="55">
        <f>IFERROR(VLOOKUP(AV18,[5]Tablas!$B$130:$C$132,2,0)," ")</f>
        <v>15</v>
      </c>
      <c r="AX18" s="55" t="s">
        <v>224</v>
      </c>
      <c r="AY18" s="55">
        <f>IFERROR(VLOOKUP(AX18,[5]Tablas!$B$134:$C$135,2,0)," ")</f>
        <v>15</v>
      </c>
      <c r="AZ18" s="55" t="s">
        <v>226</v>
      </c>
      <c r="BA18" s="55">
        <f>IFERROR(VLOOKUP(AZ18,[5]Tablas!$B$137:$C$138,2,0)," ")</f>
        <v>15</v>
      </c>
      <c r="BB18" s="55" t="s">
        <v>228</v>
      </c>
      <c r="BC18" s="55">
        <f>IFERROR(VLOOKUP(BB18,[5]Tablas!$B$140:$C$142,2,0)," ")</f>
        <v>15</v>
      </c>
      <c r="BD18" s="55">
        <f>IFERROR(+AQ18+AS18+AU18+AW18+AY18+BA18+BC18,0)</f>
        <v>105</v>
      </c>
      <c r="BE18" s="70" t="str">
        <f>IF(BD18=0," ",IF(BD18&lt;85,"Débil",IF(BD18&lt;95,"Moderado",IF(BD18&gt;96,"Fuerte"))))</f>
        <v>Fuerte</v>
      </c>
      <c r="BF18" s="55" t="s">
        <v>239</v>
      </c>
      <c r="BG18" s="70" t="str">
        <f>IFERROR(VLOOKUP(BF18,[5]Tablas!$A$147:$B$149,2,0)," ")</f>
        <v>Fuerte</v>
      </c>
      <c r="BH18" s="70" t="str">
        <f>CONCATENATE(BE18,BG18)</f>
        <v>FuerteFuerte</v>
      </c>
      <c r="BI18" s="70" t="str">
        <f>IFERROR(VLOOKUP(BH18,[5]Tablas!$C$153:$D$161,2,0)," ")</f>
        <v>Fuerte</v>
      </c>
      <c r="BJ18" s="70" t="str">
        <f>IFERROR(VLOOKUP(BI18,[5]Tablas!$D$153:$E$161,2,0)," ")</f>
        <v xml:space="preserve">No </v>
      </c>
      <c r="BK18" s="70"/>
      <c r="BL18" s="70">
        <f>+BD18</f>
        <v>105</v>
      </c>
      <c r="BM18" s="70" t="str">
        <f>IF(BL18=0," ",IF(BL18&lt;50,"Débil",IF(BL18&lt;99,"Moderado",IF(BL18&gt;100,"Fuerte"))))</f>
        <v>Fuerte</v>
      </c>
      <c r="BN18" s="70" t="str">
        <f t="shared" si="11"/>
        <v>ImprobableFuerte</v>
      </c>
      <c r="BO18" s="70" t="str">
        <f>IFERROR(VLOOKUP(BN18,[5]Tablas!$H$192:$I$206,2,0)," ")</f>
        <v>Rara vez</v>
      </c>
      <c r="BP18" s="70" t="str">
        <f t="shared" si="12"/>
        <v>Rara vezMayor</v>
      </c>
      <c r="BQ18" s="70" t="str">
        <f>IFERROR(VLOOKUP(BP18,[5]Tablas!$C$165:$D$179,2,0)," ")</f>
        <v>Alto</v>
      </c>
      <c r="BR18" s="58" t="s">
        <v>49</v>
      </c>
      <c r="BS18" s="99" t="s">
        <v>354</v>
      </c>
      <c r="BT18" s="99" t="s">
        <v>355</v>
      </c>
      <c r="BU18" s="213">
        <v>45047</v>
      </c>
      <c r="BV18" s="213">
        <v>45291</v>
      </c>
      <c r="BW18" s="55" t="s">
        <v>500</v>
      </c>
      <c r="BX18" s="55" t="s">
        <v>499</v>
      </c>
      <c r="BY18" s="115" t="s">
        <v>493</v>
      </c>
      <c r="BZ18" s="115" t="s">
        <v>494</v>
      </c>
    </row>
    <row r="19" spans="1:78" ht="249.6" x14ac:dyDescent="0.25">
      <c r="A19" s="129" t="s">
        <v>380</v>
      </c>
      <c r="B19" s="139" t="s">
        <v>356</v>
      </c>
      <c r="C19" s="140" t="s">
        <v>357</v>
      </c>
      <c r="D19" s="127">
        <v>1</v>
      </c>
      <c r="E19" s="129" t="s">
        <v>358</v>
      </c>
      <c r="F19" s="129" t="s">
        <v>53</v>
      </c>
      <c r="G19" s="133" t="s">
        <v>264</v>
      </c>
      <c r="H19" s="129" t="s">
        <v>205</v>
      </c>
      <c r="I19" s="127" t="str">
        <f>IFERROR(VLOOKUP(H19,[6]Tablas!$A$15:$C$24,3,0)," ")</f>
        <v>Posible</v>
      </c>
      <c r="J19" s="69" t="str">
        <f>IFERROR(VLOOKUP(H19,[6]Tablas!$A$15:$B$19,2,0)," ")</f>
        <v xml:space="preserve"> </v>
      </c>
      <c r="K19" s="191" t="s">
        <v>272</v>
      </c>
      <c r="L19" s="191" t="s">
        <v>272</v>
      </c>
      <c r="M19" s="191" t="s">
        <v>272</v>
      </c>
      <c r="N19" s="191" t="s">
        <v>272</v>
      </c>
      <c r="O19" s="191" t="s">
        <v>272</v>
      </c>
      <c r="P19" s="191" t="s">
        <v>272</v>
      </c>
      <c r="Q19" s="191" t="s">
        <v>272</v>
      </c>
      <c r="R19" s="191"/>
      <c r="S19" s="191"/>
      <c r="T19" s="191" t="s">
        <v>272</v>
      </c>
      <c r="U19" s="191" t="s">
        <v>272</v>
      </c>
      <c r="V19" s="191" t="s">
        <v>272</v>
      </c>
      <c r="W19" s="191" t="s">
        <v>272</v>
      </c>
      <c r="X19" s="191" t="s">
        <v>272</v>
      </c>
      <c r="Y19" s="191" t="s">
        <v>272</v>
      </c>
      <c r="Z19" s="191"/>
      <c r="AA19" s="191" t="s">
        <v>272</v>
      </c>
      <c r="AB19" s="191" t="s">
        <v>272</v>
      </c>
      <c r="AC19" s="191"/>
      <c r="AD19" s="80">
        <f t="shared" si="8"/>
        <v>15</v>
      </c>
      <c r="AE19" s="127" t="str">
        <f t="shared" si="20"/>
        <v>Catastrófico</v>
      </c>
      <c r="AF19" s="69" t="str">
        <f t="shared" si="10"/>
        <v>PosibleCatastrófico</v>
      </c>
      <c r="AG19" s="127" t="str">
        <f>IFERROR(VLOOKUP(AF19,[6]Tablas!$C$165:$D$179,2,0)," ")</f>
        <v>Extremo</v>
      </c>
      <c r="AH19" s="81" t="s">
        <v>359</v>
      </c>
      <c r="AI19" s="127" t="s">
        <v>380</v>
      </c>
      <c r="AJ19" s="81" t="s">
        <v>467</v>
      </c>
      <c r="AK19" s="76" t="s">
        <v>381</v>
      </c>
      <c r="AL19" s="81" t="s">
        <v>360</v>
      </c>
      <c r="AM19" s="76" t="s">
        <v>361</v>
      </c>
      <c r="AN19" s="76" t="s">
        <v>362</v>
      </c>
      <c r="AO19" s="130" t="s">
        <v>363</v>
      </c>
      <c r="AP19" s="55" t="s">
        <v>215</v>
      </c>
      <c r="AQ19" s="55">
        <f>IFERROR(VLOOKUP(AP19,[6]Tablas!$B$121:$C$122,2,0)," ")</f>
        <v>15</v>
      </c>
      <c r="AR19" s="55" t="s">
        <v>217</v>
      </c>
      <c r="AS19" s="55">
        <f>IFERROR(VLOOKUP(AR19,[6]Tablas!$B$124:$C$125,2,0)," ")</f>
        <v>15</v>
      </c>
      <c r="AT19" s="55" t="s">
        <v>219</v>
      </c>
      <c r="AU19" s="55">
        <f>IFERROR(VLOOKUP(AT19,[6]Tablas!$B$127:$C$128,2,0)," ")</f>
        <v>15</v>
      </c>
      <c r="AV19" s="55" t="s">
        <v>221</v>
      </c>
      <c r="AW19" s="55">
        <f>IFERROR(VLOOKUP(AV19,[6]Tablas!$B$130:$C$132,2,0)," ")</f>
        <v>15</v>
      </c>
      <c r="AX19" s="55" t="s">
        <v>224</v>
      </c>
      <c r="AY19" s="55">
        <f>IFERROR(VLOOKUP(AX19,[6]Tablas!$B$134:$C$135,2,0)," ")</f>
        <v>15</v>
      </c>
      <c r="AZ19" s="55" t="s">
        <v>226</v>
      </c>
      <c r="BA19" s="55">
        <f>IFERROR(VLOOKUP(AZ19,[6]Tablas!$B$137:$C$138,2,0)," ")</f>
        <v>15</v>
      </c>
      <c r="BB19" s="55" t="s">
        <v>228</v>
      </c>
      <c r="BC19" s="55">
        <f>IFERROR(VLOOKUP(BB19,[6]Tablas!$B$140:$C$142,2,0)," ")</f>
        <v>15</v>
      </c>
      <c r="BD19" s="55">
        <f>IFERROR(+AQ19+AS19+AU19+AW19+AY19+BA19+BC19,0)</f>
        <v>105</v>
      </c>
      <c r="BE19" s="70" t="str">
        <f>IF(BD19=0," ",IF(BD19&lt;85,"Débil",IF(BD19&lt;95,"Moderado",IF(BD19&gt;96,"Fuerte"))))</f>
        <v>Fuerte</v>
      </c>
      <c r="BF19" s="55" t="s">
        <v>239</v>
      </c>
      <c r="BG19" s="70" t="str">
        <f>IFERROR(VLOOKUP(BF19,[6]Tablas!$A$147:$B$149,2,0)," ")</f>
        <v>Fuerte</v>
      </c>
      <c r="BH19" s="70" t="str">
        <f>CONCATENATE(BE19,BG19)</f>
        <v>FuerteFuerte</v>
      </c>
      <c r="BI19" s="70" t="str">
        <f>IFERROR(VLOOKUP(BH19,[6]Tablas!$C$153:$D$161,2,0)," ")</f>
        <v>Fuerte</v>
      </c>
      <c r="BJ19" s="70" t="str">
        <f>IFERROR(VLOOKUP(BI19,[6]Tablas!$D$153:$E$161,2,0)," ")</f>
        <v xml:space="preserve">No </v>
      </c>
      <c r="BK19" s="70"/>
      <c r="BL19" s="70">
        <f>+BD19</f>
        <v>105</v>
      </c>
      <c r="BM19" s="70" t="str">
        <f>IF(BL19=0," ",IF(BL19&lt;50,"Débil",IF(BL19&lt;99,"Moderado",IF(BL19&gt;100,"Fuerte"))))</f>
        <v>Fuerte</v>
      </c>
      <c r="BN19" s="70" t="str">
        <f t="shared" si="11"/>
        <v>PosibleFuerte</v>
      </c>
      <c r="BO19" s="70" t="str">
        <f>IFERROR(VLOOKUP(BN19,[6]Tablas!$H$192:$I$206,2,0)," ")</f>
        <v>Rara vez</v>
      </c>
      <c r="BP19" s="70" t="str">
        <f t="shared" si="12"/>
        <v>Rara vezCatastrófico</v>
      </c>
      <c r="BQ19" s="70" t="str">
        <f>IFERROR(VLOOKUP(BP19,[6]Tablas!$C$165:$D$179,2,0)," ")</f>
        <v>Extremo</v>
      </c>
      <c r="BR19" s="129" t="s">
        <v>49</v>
      </c>
      <c r="BS19" s="192" t="s">
        <v>364</v>
      </c>
      <c r="BT19" s="192" t="s">
        <v>365</v>
      </c>
      <c r="BU19" s="193">
        <v>45169</v>
      </c>
      <c r="BV19" s="213">
        <v>45291</v>
      </c>
      <c r="BW19" s="55" t="s">
        <v>500</v>
      </c>
      <c r="BX19" s="55" t="s">
        <v>499</v>
      </c>
      <c r="BY19" s="115" t="s">
        <v>493</v>
      </c>
      <c r="BZ19" s="115" t="s">
        <v>494</v>
      </c>
    </row>
    <row r="20" spans="1:78" ht="249.6" x14ac:dyDescent="0.25">
      <c r="A20" s="129"/>
      <c r="B20" s="139"/>
      <c r="C20" s="140"/>
      <c r="D20" s="127"/>
      <c r="E20" s="129"/>
      <c r="F20" s="129"/>
      <c r="G20" s="133"/>
      <c r="H20" s="129"/>
      <c r="I20" s="127"/>
      <c r="J20" s="69" t="str">
        <f>IFERROR(VLOOKUP(H20,[6]Tablas!$A$15:$B$19,2,0)," ")</f>
        <v xml:space="preserve"> </v>
      </c>
      <c r="K20" s="191"/>
      <c r="L20" s="191"/>
      <c r="M20" s="191"/>
      <c r="N20" s="191"/>
      <c r="O20" s="191"/>
      <c r="P20" s="191"/>
      <c r="Q20" s="191"/>
      <c r="R20" s="191"/>
      <c r="S20" s="191"/>
      <c r="T20" s="191"/>
      <c r="U20" s="191"/>
      <c r="V20" s="191"/>
      <c r="W20" s="191"/>
      <c r="X20" s="191"/>
      <c r="Y20" s="191"/>
      <c r="Z20" s="191"/>
      <c r="AA20" s="191"/>
      <c r="AB20" s="191"/>
      <c r="AC20" s="191"/>
      <c r="AD20" s="80">
        <f t="shared" si="8"/>
        <v>0</v>
      </c>
      <c r="AE20" s="127"/>
      <c r="AF20" s="69" t="str">
        <f t="shared" si="10"/>
        <v/>
      </c>
      <c r="AG20" s="127"/>
      <c r="AH20" s="98" t="s">
        <v>366</v>
      </c>
      <c r="AI20" s="127"/>
      <c r="AJ20" s="76" t="s">
        <v>468</v>
      </c>
      <c r="AK20" s="98" t="s">
        <v>367</v>
      </c>
      <c r="AL20" s="98" t="s">
        <v>368</v>
      </c>
      <c r="AM20" s="98" t="s">
        <v>369</v>
      </c>
      <c r="AN20" s="98" t="s">
        <v>370</v>
      </c>
      <c r="AO20" s="130"/>
      <c r="AP20" s="55" t="s">
        <v>215</v>
      </c>
      <c r="AQ20" s="55">
        <f>IFERROR(VLOOKUP(AP20,[6]Tablas!$B$121:$C$122,2,0)," ")</f>
        <v>15</v>
      </c>
      <c r="AR20" s="55" t="s">
        <v>217</v>
      </c>
      <c r="AS20" s="55">
        <f>IFERROR(VLOOKUP(AR20,[6]Tablas!$B$124:$C$125,2,0)," ")</f>
        <v>15</v>
      </c>
      <c r="AT20" s="55" t="s">
        <v>219</v>
      </c>
      <c r="AU20" s="55">
        <f>IFERROR(VLOOKUP(AT20,[6]Tablas!$B$127:$C$128,2,0)," ")</f>
        <v>15</v>
      </c>
      <c r="AV20" s="55" t="s">
        <v>221</v>
      </c>
      <c r="AW20" s="55">
        <f>IFERROR(VLOOKUP(AV20,[6]Tablas!$B$130:$C$132,2,0)," ")</f>
        <v>15</v>
      </c>
      <c r="AX20" s="55" t="s">
        <v>224</v>
      </c>
      <c r="AY20" s="55">
        <f>IFERROR(VLOOKUP(AX20,[6]Tablas!$B$134:$C$135,2,0)," ")</f>
        <v>15</v>
      </c>
      <c r="AZ20" s="55" t="s">
        <v>226</v>
      </c>
      <c r="BA20" s="55">
        <f>IFERROR(VLOOKUP(AZ20,[6]Tablas!$B$137:$C$138,2,0)," ")</f>
        <v>15</v>
      </c>
      <c r="BB20" s="55" t="s">
        <v>228</v>
      </c>
      <c r="BC20" s="55">
        <f>IFERROR(VLOOKUP(BB20,[6]Tablas!$B$140:$C$142,2,0)," ")</f>
        <v>15</v>
      </c>
      <c r="BD20" s="55">
        <f>IFERROR(+AQ20+AS20+AU20+AW20+AY20+BA20+BC20,0)</f>
        <v>105</v>
      </c>
      <c r="BE20" s="70" t="str">
        <f>IF(BD20=0," ",IF(BD20&lt;85,"Débil",IF(BD20&lt;95,"Moderado",IF(BD20&gt;96,"Fuerte"))))</f>
        <v>Fuerte</v>
      </c>
      <c r="BF20" s="55" t="s">
        <v>239</v>
      </c>
      <c r="BG20" s="70" t="str">
        <f>IFERROR(VLOOKUP(BF20,[6]Tablas!$A$147:$B$149,2,0)," ")</f>
        <v>Fuerte</v>
      </c>
      <c r="BH20" s="70" t="str">
        <f t="shared" ref="BH20:BH21" si="21">CONCATENATE(BE20,BG20)</f>
        <v>FuerteFuerte</v>
      </c>
      <c r="BI20" s="70" t="str">
        <f>IFERROR(VLOOKUP(BH20,[6]Tablas!$C$153:$D$161,2,0)," ")</f>
        <v>Fuerte</v>
      </c>
      <c r="BJ20" s="70" t="str">
        <f>IFERROR(VLOOKUP(BI20,[6]Tablas!$D$153:$E$161,2,0)," ")</f>
        <v xml:space="preserve">No </v>
      </c>
      <c r="BK20" s="70"/>
      <c r="BL20" s="70">
        <f t="shared" ref="BL20:BL21" si="22">+BD20</f>
        <v>105</v>
      </c>
      <c r="BM20" s="70" t="str">
        <f t="shared" ref="BM20:BM21" si="23">IF(BL20=0," ",IF(BL20&lt;50,"Débil",IF(BL20&lt;99,"Moderado",IF(BL20&gt;100,"Fuerte"))))</f>
        <v>Fuerte</v>
      </c>
      <c r="BN20" s="70" t="str">
        <f t="shared" si="11"/>
        <v>Fuerte</v>
      </c>
      <c r="BO20" s="70" t="s">
        <v>193</v>
      </c>
      <c r="BP20" s="70" t="str">
        <f t="shared" si="12"/>
        <v>Rara vez</v>
      </c>
      <c r="BQ20" s="70" t="s">
        <v>182</v>
      </c>
      <c r="BR20" s="129"/>
      <c r="BS20" s="192"/>
      <c r="BT20" s="192"/>
      <c r="BU20" s="193"/>
      <c r="BV20" s="213">
        <v>45291</v>
      </c>
      <c r="BW20" s="55" t="s">
        <v>500</v>
      </c>
      <c r="BX20" s="55" t="s">
        <v>499</v>
      </c>
      <c r="BY20" s="115" t="s">
        <v>493</v>
      </c>
      <c r="BZ20" s="115" t="s">
        <v>494</v>
      </c>
    </row>
    <row r="21" spans="1:78" ht="250.2" thickBot="1" x14ac:dyDescent="0.3">
      <c r="A21" s="129"/>
      <c r="B21" s="139"/>
      <c r="C21" s="140"/>
      <c r="D21" s="65">
        <v>2</v>
      </c>
      <c r="E21" s="81" t="s">
        <v>371</v>
      </c>
      <c r="F21" s="58" t="s">
        <v>53</v>
      </c>
      <c r="G21" s="67" t="s">
        <v>264</v>
      </c>
      <c r="H21" s="112" t="s">
        <v>205</v>
      </c>
      <c r="I21" s="113" t="str">
        <f>IFERROR(VLOOKUP(H21,[6]Tablas!$A$15:$C$24,3,0)," ")</f>
        <v>Posible</v>
      </c>
      <c r="J21" s="75" t="str">
        <f>IFERROR(VLOOKUP(H21,[6]Tablas!$A$15:$B$19,2,0)," ")</f>
        <v xml:space="preserve"> </v>
      </c>
      <c r="K21" s="114" t="s">
        <v>274</v>
      </c>
      <c r="L21" s="114" t="s">
        <v>274</v>
      </c>
      <c r="M21" s="114" t="s">
        <v>274</v>
      </c>
      <c r="N21" s="114" t="s">
        <v>274</v>
      </c>
      <c r="O21" s="114" t="s">
        <v>274</v>
      </c>
      <c r="P21" s="114" t="s">
        <v>274</v>
      </c>
      <c r="Q21" s="114" t="s">
        <v>274</v>
      </c>
      <c r="R21" s="114"/>
      <c r="S21" s="114"/>
      <c r="T21" s="114" t="s">
        <v>274</v>
      </c>
      <c r="U21" s="114" t="s">
        <v>274</v>
      </c>
      <c r="V21" s="114" t="s">
        <v>274</v>
      </c>
      <c r="W21" s="114" t="s">
        <v>274</v>
      </c>
      <c r="X21" s="114" t="s">
        <v>274</v>
      </c>
      <c r="Y21" s="114" t="s">
        <v>274</v>
      </c>
      <c r="Z21" s="114"/>
      <c r="AA21" s="114" t="s">
        <v>274</v>
      </c>
      <c r="AB21" s="114" t="s">
        <v>274</v>
      </c>
      <c r="AC21" s="114"/>
      <c r="AD21" s="83">
        <f>COUNTIF(K21:AC21,"X")</f>
        <v>15</v>
      </c>
      <c r="AE21" s="84" t="str">
        <f>IF(AD21=0," ",IF(AD21&lt;6,"Moderado",IF(AD21&lt;12,"Mayor",IF(AD21&lt;20,"Catastrófico"))))</f>
        <v>Catastrófico</v>
      </c>
      <c r="AF21" s="67" t="e">
        <f>CONCATENATE(#REF!,AE21)</f>
        <v>#REF!</v>
      </c>
      <c r="AG21" s="65" t="s">
        <v>182</v>
      </c>
      <c r="AH21" s="81" t="s">
        <v>372</v>
      </c>
      <c r="AI21" s="65" t="s">
        <v>380</v>
      </c>
      <c r="AJ21" s="81" t="s">
        <v>469</v>
      </c>
      <c r="AK21" s="98" t="s">
        <v>373</v>
      </c>
      <c r="AL21" s="82" t="s">
        <v>374</v>
      </c>
      <c r="AM21" s="82" t="s">
        <v>375</v>
      </c>
      <c r="AN21" s="82" t="s">
        <v>376</v>
      </c>
      <c r="AO21" s="76" t="s">
        <v>377</v>
      </c>
      <c r="AP21" s="55" t="s">
        <v>215</v>
      </c>
      <c r="AQ21" s="55">
        <f>IFERROR(VLOOKUP(AP21,[6]Tablas!$B$121:$C$122,2,0)," ")</f>
        <v>15</v>
      </c>
      <c r="AR21" s="55" t="s">
        <v>217</v>
      </c>
      <c r="AS21" s="55">
        <f>IFERROR(VLOOKUP(AR21,[6]Tablas!$B$124:$C$125,2,0)," ")</f>
        <v>15</v>
      </c>
      <c r="AT21" s="55" t="s">
        <v>219</v>
      </c>
      <c r="AU21" s="55">
        <f>IFERROR(VLOOKUP(AT21,[6]Tablas!$B$127:$C$128,2,0)," ")</f>
        <v>15</v>
      </c>
      <c r="AV21" s="55" t="s">
        <v>221</v>
      </c>
      <c r="AW21" s="55">
        <f>IFERROR(VLOOKUP(AV21,[6]Tablas!$B$130:$C$132,2,0)," ")</f>
        <v>15</v>
      </c>
      <c r="AX21" s="55" t="s">
        <v>224</v>
      </c>
      <c r="AY21" s="55">
        <f>IFERROR(VLOOKUP(AX21,[6]Tablas!$B$134:$C$135,2,0)," ")</f>
        <v>15</v>
      </c>
      <c r="AZ21" s="55" t="s">
        <v>226</v>
      </c>
      <c r="BA21" s="55">
        <f>IFERROR(VLOOKUP(AZ21,[6]Tablas!$B$137:$C$138,2,0)," ")</f>
        <v>15</v>
      </c>
      <c r="BB21" s="55" t="s">
        <v>228</v>
      </c>
      <c r="BC21" s="55">
        <f>IFERROR(VLOOKUP(BB21,[6]Tablas!$B$140:$C$142,2,0)," ")</f>
        <v>15</v>
      </c>
      <c r="BD21" s="55">
        <f t="shared" ref="BD21" si="24">IFERROR(+AQ21+AS21+AU21+AW21+AY21+BA21+BC21,0)</f>
        <v>105</v>
      </c>
      <c r="BE21" s="70" t="str">
        <f t="shared" ref="BE21" si="25">IF(BD21=0," ",IF(BD21&lt;85,"Débil",IF(BD21&lt;95,"Moderado",IF(BD21&gt;96,"Fuerte"))))</f>
        <v>Fuerte</v>
      </c>
      <c r="BF21" s="55" t="s">
        <v>239</v>
      </c>
      <c r="BG21" s="70" t="str">
        <f>IFERROR(VLOOKUP(BF21,[6]Tablas!$A$147:$B$149,2,0)," ")</f>
        <v>Fuerte</v>
      </c>
      <c r="BH21" s="70" t="str">
        <f t="shared" si="21"/>
        <v>FuerteFuerte</v>
      </c>
      <c r="BI21" s="70" t="str">
        <f>IFERROR(VLOOKUP(BH21,[6]Tablas!$C$153:$D$161,2,0)," ")</f>
        <v>Fuerte</v>
      </c>
      <c r="BJ21" s="70" t="str">
        <f>IFERROR(VLOOKUP(BI21,[6]Tablas!$D$153:$E$161,2,0)," ")</f>
        <v xml:space="preserve">No </v>
      </c>
      <c r="BK21" s="70"/>
      <c r="BL21" s="70">
        <f t="shared" si="22"/>
        <v>105</v>
      </c>
      <c r="BM21" s="70" t="str">
        <f t="shared" si="23"/>
        <v>Fuerte</v>
      </c>
      <c r="BN21" s="70" t="str">
        <f t="shared" si="11"/>
        <v>PosibleFuerte</v>
      </c>
      <c r="BO21" s="70" t="str">
        <f>IFERROR(VLOOKUP(BN21,[6]Tablas!$H$192:$I$206,2,0)," ")</f>
        <v>Rara vez</v>
      </c>
      <c r="BP21" s="70" t="str">
        <f t="shared" si="12"/>
        <v>Rara vezCatastrófico</v>
      </c>
      <c r="BQ21" s="70" t="str">
        <f>IFERROR(VLOOKUP(BP21,[6]Tablas!$C$165:$D$179,2,0)," ")</f>
        <v>Extremo</v>
      </c>
      <c r="BR21" s="58" t="s">
        <v>49</v>
      </c>
      <c r="BS21" s="59" t="s">
        <v>378</v>
      </c>
      <c r="BT21" s="59" t="s">
        <v>379</v>
      </c>
      <c r="BU21" s="116">
        <v>45077</v>
      </c>
      <c r="BV21" s="213">
        <v>45291</v>
      </c>
      <c r="BW21" s="55" t="s">
        <v>500</v>
      </c>
      <c r="BX21" s="55" t="s">
        <v>499</v>
      </c>
      <c r="BY21" s="115" t="s">
        <v>493</v>
      </c>
      <c r="BZ21" s="115" t="s">
        <v>494</v>
      </c>
    </row>
    <row r="22" spans="1:78" ht="171.75" customHeight="1" x14ac:dyDescent="0.25">
      <c r="A22" s="129" t="s">
        <v>383</v>
      </c>
      <c r="B22" s="129" t="s">
        <v>384</v>
      </c>
      <c r="C22" s="140" t="s">
        <v>385</v>
      </c>
      <c r="D22" s="127">
        <v>1</v>
      </c>
      <c r="E22" s="129" t="s">
        <v>386</v>
      </c>
      <c r="F22" s="129" t="s">
        <v>53</v>
      </c>
      <c r="G22" s="127" t="s">
        <v>264</v>
      </c>
      <c r="H22" s="129" t="s">
        <v>204</v>
      </c>
      <c r="I22" s="127" t="str">
        <f>IFERROR(VLOOKUP(H22,[7]Tablas!$A$15:$C$24,3,0)," ")</f>
        <v>Improbable</v>
      </c>
      <c r="J22" s="69" t="str">
        <f>IFERROR(VLOOKUP(H22,[7]Tablas!$A$15:$B$19,2,0)," ")</f>
        <v xml:space="preserve"> </v>
      </c>
      <c r="K22" s="133" t="s">
        <v>272</v>
      </c>
      <c r="L22" s="133"/>
      <c r="M22" s="133"/>
      <c r="N22" s="133"/>
      <c r="O22" s="133" t="s">
        <v>272</v>
      </c>
      <c r="P22" s="133" t="s">
        <v>272</v>
      </c>
      <c r="Q22" s="133"/>
      <c r="R22" s="133"/>
      <c r="S22" s="133"/>
      <c r="T22" s="133"/>
      <c r="U22" s="133" t="s">
        <v>272</v>
      </c>
      <c r="V22" s="133" t="s">
        <v>272</v>
      </c>
      <c r="W22" s="133" t="s">
        <v>272</v>
      </c>
      <c r="X22" s="133"/>
      <c r="Y22" s="133" t="s">
        <v>272</v>
      </c>
      <c r="Z22" s="133"/>
      <c r="AA22" s="133"/>
      <c r="AB22" s="133"/>
      <c r="AC22" s="133"/>
      <c r="AD22" s="80">
        <f t="shared" ref="AD22" si="26">COUNTIF(K22:AC22,"X")</f>
        <v>7</v>
      </c>
      <c r="AE22" s="127" t="str">
        <f t="shared" ref="AE22" si="27">IF(AD22=0," ",IF(AD22&lt;6,"Moderado",IF(AD22&lt;12,"Mayor",IF(AD22&lt;20,"Catastrófico"))))</f>
        <v>Mayor</v>
      </c>
      <c r="AF22" s="69" t="str">
        <f t="shared" ref="AF22" si="28">CONCATENATE(I22,AE22)</f>
        <v>ImprobableMayor</v>
      </c>
      <c r="AG22" s="127" t="str">
        <f>IFERROR(VLOOKUP(AF22,[7]Tablas!$C$165:$D$179,2,0)," ")</f>
        <v>Alto</v>
      </c>
      <c r="AH22" s="145" t="s">
        <v>387</v>
      </c>
      <c r="AI22" s="129" t="s">
        <v>388</v>
      </c>
      <c r="AJ22" s="72" t="s">
        <v>479</v>
      </c>
      <c r="AK22" s="72" t="s">
        <v>389</v>
      </c>
      <c r="AL22" s="139" t="s">
        <v>390</v>
      </c>
      <c r="AM22" s="139" t="s">
        <v>391</v>
      </c>
      <c r="AN22" s="139" t="s">
        <v>392</v>
      </c>
      <c r="AO22" s="139" t="s">
        <v>393</v>
      </c>
      <c r="AP22" s="55" t="s">
        <v>215</v>
      </c>
      <c r="AQ22" s="55">
        <f>IFERROR(VLOOKUP(AP22,[7]Tablas!$B$121:$C$122,2,0)," ")</f>
        <v>15</v>
      </c>
      <c r="AR22" s="55" t="s">
        <v>217</v>
      </c>
      <c r="AS22" s="55">
        <f>IFERROR(VLOOKUP(AR22,[7]Tablas!$B$124:$C$125,2,0)," ")</f>
        <v>15</v>
      </c>
      <c r="AT22" s="55" t="s">
        <v>219</v>
      </c>
      <c r="AU22" s="55">
        <f>IFERROR(VLOOKUP(AT22,[7]Tablas!$B$127:$C$128,2,0)," ")</f>
        <v>15</v>
      </c>
      <c r="AV22" s="55" t="s">
        <v>221</v>
      </c>
      <c r="AW22" s="55">
        <f>IFERROR(VLOOKUP(AV22,[7]Tablas!$B$130:$C$132,2,0)," ")</f>
        <v>15</v>
      </c>
      <c r="AX22" s="55" t="s">
        <v>224</v>
      </c>
      <c r="AY22" s="55">
        <f>IFERROR(VLOOKUP(AX22,[7]Tablas!$B$134:$C$135,2,0)," ")</f>
        <v>15</v>
      </c>
      <c r="AZ22" s="55" t="s">
        <v>226</v>
      </c>
      <c r="BA22" s="55">
        <f>IFERROR(VLOOKUP(AZ22,[7]Tablas!$B$137:$C$138,2,0)," ")</f>
        <v>15</v>
      </c>
      <c r="BB22" s="55" t="s">
        <v>228</v>
      </c>
      <c r="BC22" s="55">
        <f>IFERROR(VLOOKUP(BB22,[7]Tablas!$B$140:$C$142,2,0)," ")</f>
        <v>15</v>
      </c>
      <c r="BD22" s="55">
        <f t="shared" ref="BD22:BD28" si="29">IFERROR(+AQ22+AS22+AU22+AW22+AY22+BA22+BC22,0)</f>
        <v>105</v>
      </c>
      <c r="BE22" s="70" t="str">
        <f t="shared" ref="BE22:BE28" si="30">IF(BD22=0," ",IF(BD22&lt;85,"Débil",IF(BD22&lt;95,"Moderado",IF(BD22&gt;96,"Fuerte"))))</f>
        <v>Fuerte</v>
      </c>
      <c r="BF22" s="55" t="s">
        <v>239</v>
      </c>
      <c r="BG22" s="70" t="str">
        <f>IFERROR(VLOOKUP(BF22,[7]Tablas!$A$147:$B$149,2,0)," ")</f>
        <v>Fuerte</v>
      </c>
      <c r="BH22" s="70" t="str">
        <f t="shared" ref="BH22:BH28" si="31">CONCATENATE(BE22,BG22)</f>
        <v>FuerteFuerte</v>
      </c>
      <c r="BI22" s="70" t="str">
        <f>IFERROR(VLOOKUP(BH22,[7]Tablas!$C$153:$D$161,2,0)," ")</f>
        <v>Fuerte</v>
      </c>
      <c r="BJ22" s="70" t="str">
        <f>IFERROR(VLOOKUP(BI22,[7]Tablas!$D$153:$E$161,2,0)," ")</f>
        <v xml:space="preserve">No </v>
      </c>
      <c r="BK22" s="70"/>
      <c r="BL22" s="70">
        <f>+BD22</f>
        <v>105</v>
      </c>
      <c r="BM22" s="70" t="str">
        <f>IF(BL22=0," ",IF(BL22&lt;50,"Débil",IF(BL22&lt;99,"Moderado",IF(BL22&gt;100,"Fuerte"))))</f>
        <v>Fuerte</v>
      </c>
      <c r="BN22" s="70" t="str">
        <f t="shared" si="11"/>
        <v>ImprobableFuerte</v>
      </c>
      <c r="BO22" s="70" t="str">
        <f>IFERROR(VLOOKUP(BN22,[7]Tablas!$H$192:$I$206,2,0)," ")</f>
        <v>Rara vez</v>
      </c>
      <c r="BP22" s="70" t="str">
        <f t="shared" si="12"/>
        <v>Rara vezMayor</v>
      </c>
      <c r="BQ22" s="70" t="str">
        <f>IFERROR(VLOOKUP(BP22,[7]Tablas!$C$165:$D$179,2,0)," ")</f>
        <v>Alto</v>
      </c>
      <c r="BR22" s="58" t="s">
        <v>49</v>
      </c>
      <c r="BS22" s="129" t="s">
        <v>394</v>
      </c>
      <c r="BT22" s="129" t="s">
        <v>395</v>
      </c>
      <c r="BU22" s="144">
        <v>45169</v>
      </c>
      <c r="BV22" s="213">
        <v>45291</v>
      </c>
      <c r="BW22" s="55" t="s">
        <v>500</v>
      </c>
      <c r="BX22" s="55" t="s">
        <v>499</v>
      </c>
      <c r="BY22" s="115" t="s">
        <v>493</v>
      </c>
      <c r="BZ22" s="115" t="s">
        <v>494</v>
      </c>
    </row>
    <row r="23" spans="1:78" ht="146.25" customHeight="1" x14ac:dyDescent="0.25">
      <c r="A23" s="129"/>
      <c r="B23" s="129"/>
      <c r="C23" s="140"/>
      <c r="D23" s="127"/>
      <c r="E23" s="129"/>
      <c r="F23" s="129"/>
      <c r="G23" s="127"/>
      <c r="H23" s="129"/>
      <c r="I23" s="127"/>
      <c r="J23" s="70"/>
      <c r="K23" s="133"/>
      <c r="L23" s="133"/>
      <c r="M23" s="133"/>
      <c r="N23" s="133"/>
      <c r="O23" s="133"/>
      <c r="P23" s="133"/>
      <c r="Q23" s="133"/>
      <c r="R23" s="133"/>
      <c r="S23" s="133"/>
      <c r="T23" s="133"/>
      <c r="U23" s="133"/>
      <c r="V23" s="133"/>
      <c r="W23" s="133"/>
      <c r="X23" s="133"/>
      <c r="Y23" s="133"/>
      <c r="Z23" s="133"/>
      <c r="AA23" s="133"/>
      <c r="AB23" s="133"/>
      <c r="AC23" s="133"/>
      <c r="AD23" s="70"/>
      <c r="AE23" s="127"/>
      <c r="AF23" s="70"/>
      <c r="AG23" s="127"/>
      <c r="AH23" s="145"/>
      <c r="AI23" s="129"/>
      <c r="AJ23" s="72" t="s">
        <v>480</v>
      </c>
      <c r="AK23" s="72" t="s">
        <v>396</v>
      </c>
      <c r="AL23" s="139"/>
      <c r="AM23" s="139"/>
      <c r="AN23" s="139"/>
      <c r="AO23" s="139"/>
      <c r="AP23" s="55" t="s">
        <v>215</v>
      </c>
      <c r="AQ23" s="55">
        <f>IFERROR(VLOOKUP(AP23,[7]Tablas!$B$121:$C$122,2,0)," ")</f>
        <v>15</v>
      </c>
      <c r="AR23" s="55" t="s">
        <v>217</v>
      </c>
      <c r="AS23" s="55">
        <f>IFERROR(VLOOKUP(AR23,[7]Tablas!$B$124:$C$125,2,0)," ")</f>
        <v>15</v>
      </c>
      <c r="AT23" s="55" t="s">
        <v>219</v>
      </c>
      <c r="AU23" s="55">
        <f>IFERROR(VLOOKUP(AT23,[7]Tablas!$B$127:$C$128,2,0)," ")</f>
        <v>15</v>
      </c>
      <c r="AV23" s="55" t="s">
        <v>221</v>
      </c>
      <c r="AW23" s="55">
        <f>IFERROR(VLOOKUP(AV23,[7]Tablas!$B$130:$C$132,2,0)," ")</f>
        <v>15</v>
      </c>
      <c r="AX23" s="55" t="s">
        <v>224</v>
      </c>
      <c r="AY23" s="55">
        <f>IFERROR(VLOOKUP(AX23,[7]Tablas!$B$134:$C$135,2,0)," ")</f>
        <v>15</v>
      </c>
      <c r="AZ23" s="55" t="s">
        <v>226</v>
      </c>
      <c r="BA23" s="55">
        <f>IFERROR(VLOOKUP(AZ23,[7]Tablas!$B$137:$C$138,2,0)," ")</f>
        <v>15</v>
      </c>
      <c r="BB23" s="55" t="s">
        <v>228</v>
      </c>
      <c r="BC23" s="55">
        <f>IFERROR(VLOOKUP(BB23,[7]Tablas!$B$140:$C$142,2,0)," ")</f>
        <v>15</v>
      </c>
      <c r="BD23" s="55">
        <f t="shared" si="29"/>
        <v>105</v>
      </c>
      <c r="BE23" s="70" t="str">
        <f t="shared" si="30"/>
        <v>Fuerte</v>
      </c>
      <c r="BF23" s="55" t="s">
        <v>239</v>
      </c>
      <c r="BG23" s="70" t="str">
        <f>IFERROR(VLOOKUP(BF23,[7]Tablas!$A$147:$B$149,2,0)," ")</f>
        <v>Fuerte</v>
      </c>
      <c r="BH23" s="70" t="str">
        <f t="shared" si="31"/>
        <v>FuerteFuerte</v>
      </c>
      <c r="BI23" s="70" t="str">
        <f>IFERROR(VLOOKUP(BH23,[7]Tablas!$C$153:$D$161,2,0)," ")</f>
        <v>Fuerte</v>
      </c>
      <c r="BJ23" s="70" t="str">
        <f>IFERROR(VLOOKUP(BI23,[7]Tablas!$D$153:$E$161,2,0)," ")</f>
        <v xml:space="preserve">No </v>
      </c>
      <c r="BK23" s="70"/>
      <c r="BL23" s="70">
        <f>+BD23</f>
        <v>105</v>
      </c>
      <c r="BM23" s="70" t="str">
        <f>IF(BL23=0," ",IF(BL23&lt;50,"Débil",IF(BL23&lt;99,"Moderado",IF(BL23&gt;100,"Fuerte"))))</f>
        <v>Fuerte</v>
      </c>
      <c r="BN23" s="70" t="str">
        <f t="shared" si="11"/>
        <v>Fuerte</v>
      </c>
      <c r="BO23" s="70" t="s">
        <v>193</v>
      </c>
      <c r="BP23" s="70" t="str">
        <f t="shared" si="12"/>
        <v>Rara vez</v>
      </c>
      <c r="BQ23" s="70" t="s">
        <v>57</v>
      </c>
      <c r="BR23" s="58" t="s">
        <v>49</v>
      </c>
      <c r="BS23" s="129"/>
      <c r="BT23" s="129"/>
      <c r="BU23" s="144"/>
      <c r="BV23" s="213">
        <v>45291</v>
      </c>
      <c r="BW23" s="55" t="s">
        <v>500</v>
      </c>
      <c r="BX23" s="55" t="s">
        <v>499</v>
      </c>
      <c r="BY23" s="115" t="s">
        <v>493</v>
      </c>
      <c r="BZ23" s="115" t="s">
        <v>494</v>
      </c>
    </row>
    <row r="24" spans="1:78" ht="162" customHeight="1" x14ac:dyDescent="0.25">
      <c r="A24" s="129" t="s">
        <v>383</v>
      </c>
      <c r="B24" s="139" t="s">
        <v>397</v>
      </c>
      <c r="C24" s="140" t="s">
        <v>398</v>
      </c>
      <c r="D24" s="127">
        <v>2</v>
      </c>
      <c r="E24" s="129" t="s">
        <v>399</v>
      </c>
      <c r="F24" s="129" t="s">
        <v>53</v>
      </c>
      <c r="G24" s="127" t="s">
        <v>264</v>
      </c>
      <c r="H24" s="129" t="s">
        <v>204</v>
      </c>
      <c r="I24" s="127" t="str">
        <f>IFERROR(VLOOKUP(H24,[7]Tablas!$A$15:$C$24,3,0)," ")</f>
        <v>Improbable</v>
      </c>
      <c r="J24" s="70"/>
      <c r="K24" s="133" t="s">
        <v>272</v>
      </c>
      <c r="L24" s="133"/>
      <c r="M24" s="133"/>
      <c r="N24" s="133"/>
      <c r="O24" s="133" t="s">
        <v>272</v>
      </c>
      <c r="P24" s="133"/>
      <c r="Q24" s="133" t="s">
        <v>272</v>
      </c>
      <c r="R24" s="133"/>
      <c r="S24" s="133"/>
      <c r="T24" s="133"/>
      <c r="U24" s="133" t="s">
        <v>272</v>
      </c>
      <c r="V24" s="133" t="s">
        <v>272</v>
      </c>
      <c r="W24" s="133"/>
      <c r="X24" s="133"/>
      <c r="Y24" s="133" t="s">
        <v>272</v>
      </c>
      <c r="Z24" s="133"/>
      <c r="AA24" s="133"/>
      <c r="AB24" s="133"/>
      <c r="AC24" s="133"/>
      <c r="AD24" s="80">
        <f t="shared" ref="AD24" si="32">COUNTIF(K24:AC24,"X")</f>
        <v>6</v>
      </c>
      <c r="AE24" s="127" t="str">
        <f t="shared" ref="AE24" si="33">IF(AD24=0," ",IF(AD24&lt;6,"Moderado",IF(AD24&lt;12,"Mayor",IF(AD24&lt;20,"Catastrófico"))))</f>
        <v>Mayor</v>
      </c>
      <c r="AF24" s="69" t="str">
        <f t="shared" ref="AF24" si="34">CONCATENATE(I24,AE24)</f>
        <v>ImprobableMayor</v>
      </c>
      <c r="AG24" s="127" t="str">
        <f>IFERROR(VLOOKUP(AF24,[7]Tablas!$C$165:$D$179,2,0)," ")</f>
        <v>Alto</v>
      </c>
      <c r="AH24" s="74" t="s">
        <v>400</v>
      </c>
      <c r="AI24" s="129" t="s">
        <v>388</v>
      </c>
      <c r="AJ24" s="74" t="s">
        <v>481</v>
      </c>
      <c r="AK24" s="74" t="s">
        <v>401</v>
      </c>
      <c r="AL24" s="129" t="s">
        <v>402</v>
      </c>
      <c r="AM24" s="129" t="s">
        <v>403</v>
      </c>
      <c r="AN24" s="129" t="s">
        <v>404</v>
      </c>
      <c r="AO24" s="129" t="s">
        <v>405</v>
      </c>
      <c r="AP24" s="55" t="s">
        <v>215</v>
      </c>
      <c r="AQ24" s="55">
        <f>IFERROR(VLOOKUP(AP24,[7]Tablas!$B$121:$C$122,2,0)," ")</f>
        <v>15</v>
      </c>
      <c r="AR24" s="55" t="s">
        <v>217</v>
      </c>
      <c r="AS24" s="55">
        <f>IFERROR(VLOOKUP(AR24,[7]Tablas!$B$124:$C$125,2,0)," ")</f>
        <v>15</v>
      </c>
      <c r="AT24" s="55" t="s">
        <v>219</v>
      </c>
      <c r="AU24" s="55">
        <f>IFERROR(VLOOKUP(AT24,[7]Tablas!$B$127:$C$128,2,0)," ")</f>
        <v>15</v>
      </c>
      <c r="AV24" s="55" t="s">
        <v>221</v>
      </c>
      <c r="AW24" s="55">
        <f>IFERROR(VLOOKUP(AV24,[7]Tablas!$B$130:$C$132,2,0)," ")</f>
        <v>15</v>
      </c>
      <c r="AX24" s="55" t="s">
        <v>224</v>
      </c>
      <c r="AY24" s="55">
        <f>IFERROR(VLOOKUP(AX24,[7]Tablas!$B$134:$C$135,2,0)," ")</f>
        <v>15</v>
      </c>
      <c r="AZ24" s="55" t="s">
        <v>226</v>
      </c>
      <c r="BA24" s="55">
        <f>IFERROR(VLOOKUP(AZ24,[7]Tablas!$B$137:$C$138,2,0)," ")</f>
        <v>15</v>
      </c>
      <c r="BB24" s="55" t="s">
        <v>228</v>
      </c>
      <c r="BC24" s="55">
        <f>IFERROR(VLOOKUP(BB24,[7]Tablas!$B$140:$C$142,2,0)," ")</f>
        <v>15</v>
      </c>
      <c r="BD24" s="55">
        <f t="shared" si="29"/>
        <v>105</v>
      </c>
      <c r="BE24" s="70" t="str">
        <f t="shared" si="30"/>
        <v>Fuerte</v>
      </c>
      <c r="BF24" s="55" t="s">
        <v>239</v>
      </c>
      <c r="BG24" s="70" t="str">
        <f>IFERROR(VLOOKUP(BF24,[7]Tablas!$A$147:$B$149,2,0)," ")</f>
        <v>Fuerte</v>
      </c>
      <c r="BH24" s="70" t="str">
        <f t="shared" si="31"/>
        <v>FuerteFuerte</v>
      </c>
      <c r="BI24" s="70" t="str">
        <f>IFERROR(VLOOKUP(BH24,[7]Tablas!$C$153:$D$161,2,0)," ")</f>
        <v>Fuerte</v>
      </c>
      <c r="BJ24" s="70" t="str">
        <f>IFERROR(VLOOKUP(BI24,[7]Tablas!$D$153:$E$161,2,0)," ")</f>
        <v xml:space="preserve">No </v>
      </c>
      <c r="BK24" s="70"/>
      <c r="BL24" s="70">
        <f>+BD24</f>
        <v>105</v>
      </c>
      <c r="BM24" s="70" t="str">
        <f>IF(BL24=0," ",IF(BL24&lt;50,"Débil",IF(BL24&lt;99,"Moderado",IF(BL24&gt;100,"Fuerte"))))</f>
        <v>Fuerte</v>
      </c>
      <c r="BN24" s="70" t="str">
        <f t="shared" si="11"/>
        <v>ImprobableFuerte</v>
      </c>
      <c r="BO24" s="70" t="str">
        <f>IFERROR(VLOOKUP(BN24,[7]Tablas!$H$192:$I$206,2,0)," ")</f>
        <v>Rara vez</v>
      </c>
      <c r="BP24" s="70" t="str">
        <f t="shared" si="12"/>
        <v>Rara vezMayor</v>
      </c>
      <c r="BQ24" s="70" t="str">
        <f>IFERROR(VLOOKUP(BP24,[7]Tablas!$C$165:$D$179,2,0)," ")</f>
        <v>Alto</v>
      </c>
      <c r="BR24" s="58" t="s">
        <v>49</v>
      </c>
      <c r="BS24" s="129" t="s">
        <v>406</v>
      </c>
      <c r="BT24" s="129" t="s">
        <v>407</v>
      </c>
      <c r="BU24" s="144">
        <v>45169</v>
      </c>
      <c r="BV24" s="213">
        <v>45291</v>
      </c>
      <c r="BW24" s="55" t="s">
        <v>500</v>
      </c>
      <c r="BX24" s="55" t="s">
        <v>499</v>
      </c>
      <c r="BY24" s="115" t="s">
        <v>493</v>
      </c>
      <c r="BZ24" s="115" t="s">
        <v>494</v>
      </c>
    </row>
    <row r="25" spans="1:78" ht="145.5" customHeight="1" x14ac:dyDescent="0.25">
      <c r="A25" s="129"/>
      <c r="B25" s="139"/>
      <c r="C25" s="140"/>
      <c r="D25" s="127"/>
      <c r="E25" s="129"/>
      <c r="F25" s="129"/>
      <c r="G25" s="127"/>
      <c r="H25" s="129"/>
      <c r="I25" s="127"/>
      <c r="J25" s="70"/>
      <c r="K25" s="133"/>
      <c r="L25" s="133"/>
      <c r="M25" s="133"/>
      <c r="N25" s="133"/>
      <c r="O25" s="133"/>
      <c r="P25" s="133"/>
      <c r="Q25" s="133"/>
      <c r="R25" s="133"/>
      <c r="S25" s="133"/>
      <c r="T25" s="133"/>
      <c r="U25" s="133"/>
      <c r="V25" s="133"/>
      <c r="W25" s="133"/>
      <c r="X25" s="133"/>
      <c r="Y25" s="133"/>
      <c r="Z25" s="133"/>
      <c r="AA25" s="133"/>
      <c r="AB25" s="133"/>
      <c r="AC25" s="133"/>
      <c r="AD25" s="70"/>
      <c r="AE25" s="127"/>
      <c r="AF25" s="70"/>
      <c r="AG25" s="127"/>
      <c r="AH25" s="72" t="s">
        <v>400</v>
      </c>
      <c r="AI25" s="129"/>
      <c r="AJ25" s="74" t="s">
        <v>482</v>
      </c>
      <c r="AK25" s="72" t="s">
        <v>408</v>
      </c>
      <c r="AL25" s="129"/>
      <c r="AM25" s="129"/>
      <c r="AN25" s="129"/>
      <c r="AO25" s="129"/>
      <c r="AP25" s="55" t="s">
        <v>215</v>
      </c>
      <c r="AQ25" s="55">
        <f>IFERROR(VLOOKUP(AP25,[7]Tablas!$B$121:$C$122,2,0)," ")</f>
        <v>15</v>
      </c>
      <c r="AR25" s="55" t="s">
        <v>217</v>
      </c>
      <c r="AS25" s="55">
        <f>IFERROR(VLOOKUP(AR25,[7]Tablas!$B$124:$C$125,2,0)," ")</f>
        <v>15</v>
      </c>
      <c r="AT25" s="55" t="s">
        <v>219</v>
      </c>
      <c r="AU25" s="55">
        <f>IFERROR(VLOOKUP(AT25,[7]Tablas!$B$127:$C$128,2,0)," ")</f>
        <v>15</v>
      </c>
      <c r="AV25" s="55" t="s">
        <v>221</v>
      </c>
      <c r="AW25" s="55">
        <f>IFERROR(VLOOKUP(AV25,[7]Tablas!$B$130:$C$132,2,0)," ")</f>
        <v>15</v>
      </c>
      <c r="AX25" s="55" t="s">
        <v>224</v>
      </c>
      <c r="AY25" s="55">
        <f>IFERROR(VLOOKUP(AX25,[7]Tablas!$B$134:$C$135,2,0)," ")</f>
        <v>15</v>
      </c>
      <c r="AZ25" s="55" t="s">
        <v>226</v>
      </c>
      <c r="BA25" s="55">
        <f>IFERROR(VLOOKUP(AZ25,[7]Tablas!$B$137:$C$138,2,0)," ")</f>
        <v>15</v>
      </c>
      <c r="BB25" s="55" t="s">
        <v>228</v>
      </c>
      <c r="BC25" s="55">
        <f>IFERROR(VLOOKUP(BB25,[7]Tablas!$B$140:$C$142,2,0)," ")</f>
        <v>15</v>
      </c>
      <c r="BD25" s="55">
        <f t="shared" si="29"/>
        <v>105</v>
      </c>
      <c r="BE25" s="70" t="str">
        <f t="shared" si="30"/>
        <v>Fuerte</v>
      </c>
      <c r="BF25" s="55" t="s">
        <v>239</v>
      </c>
      <c r="BG25" s="70" t="str">
        <f>IFERROR(VLOOKUP(BF25,[7]Tablas!$A$147:$B$149,2,0)," ")</f>
        <v>Fuerte</v>
      </c>
      <c r="BH25" s="70" t="str">
        <f t="shared" si="31"/>
        <v>FuerteFuerte</v>
      </c>
      <c r="BI25" s="70" t="str">
        <f>IFERROR(VLOOKUP(BH25,[7]Tablas!$C$153:$D$161,2,0)," ")</f>
        <v>Fuerte</v>
      </c>
      <c r="BJ25" s="70" t="str">
        <f>IFERROR(VLOOKUP(BI25,[7]Tablas!$D$153:$E$161,2,0)," ")</f>
        <v xml:space="preserve">No </v>
      </c>
      <c r="BK25" s="70"/>
      <c r="BL25" s="70">
        <f>+BD25</f>
        <v>105</v>
      </c>
      <c r="BM25" s="70" t="str">
        <f>IF(BL25=0," ",IF(BL25&lt;50,"Débil",IF(BL25&lt;99,"Moderado",IF(BL25&gt;100,"Fuerte"))))</f>
        <v>Fuerte</v>
      </c>
      <c r="BN25" s="70" t="str">
        <f t="shared" si="11"/>
        <v>Fuerte</v>
      </c>
      <c r="BO25" s="70" t="s">
        <v>193</v>
      </c>
      <c r="BP25" s="70" t="str">
        <f t="shared" si="12"/>
        <v>Rara vez</v>
      </c>
      <c r="BQ25" s="70" t="s">
        <v>57</v>
      </c>
      <c r="BR25" s="58" t="s">
        <v>49</v>
      </c>
      <c r="BS25" s="129"/>
      <c r="BT25" s="129"/>
      <c r="BU25" s="144"/>
      <c r="BV25" s="213">
        <v>45291</v>
      </c>
      <c r="BW25" s="55" t="s">
        <v>500</v>
      </c>
      <c r="BX25" s="55" t="s">
        <v>499</v>
      </c>
      <c r="BY25" s="115" t="s">
        <v>493</v>
      </c>
      <c r="BZ25" s="115" t="s">
        <v>494</v>
      </c>
    </row>
    <row r="26" spans="1:78" ht="138.75" customHeight="1" x14ac:dyDescent="0.25">
      <c r="A26" s="129" t="s">
        <v>412</v>
      </c>
      <c r="B26" s="139" t="s">
        <v>413</v>
      </c>
      <c r="C26" s="140" t="s">
        <v>414</v>
      </c>
      <c r="D26" s="127">
        <v>1</v>
      </c>
      <c r="E26" s="129" t="s">
        <v>415</v>
      </c>
      <c r="F26" s="129" t="s">
        <v>53</v>
      </c>
      <c r="G26" s="127" t="s">
        <v>264</v>
      </c>
      <c r="H26" s="129" t="s">
        <v>203</v>
      </c>
      <c r="I26" s="127" t="str">
        <f>IFERROR(VLOOKUP(H26,[8]Tablas!$A$15:$C$24,3,0)," ")</f>
        <v>Rara vez</v>
      </c>
      <c r="J26" s="69" t="str">
        <f>IFERROR(VLOOKUP(H26,[8]Tablas!$A$15:$B$19,2,0)," ")</f>
        <v xml:space="preserve"> </v>
      </c>
      <c r="K26" s="133" t="s">
        <v>272</v>
      </c>
      <c r="L26" s="133"/>
      <c r="M26" s="133"/>
      <c r="N26" s="133"/>
      <c r="O26" s="133" t="s">
        <v>272</v>
      </c>
      <c r="P26" s="133" t="s">
        <v>272</v>
      </c>
      <c r="Q26" s="133" t="s">
        <v>272</v>
      </c>
      <c r="R26" s="133"/>
      <c r="S26" s="133" t="s">
        <v>272</v>
      </c>
      <c r="T26" s="133" t="s">
        <v>272</v>
      </c>
      <c r="U26" s="133" t="s">
        <v>272</v>
      </c>
      <c r="V26" s="133" t="s">
        <v>272</v>
      </c>
      <c r="W26" s="133" t="s">
        <v>272</v>
      </c>
      <c r="X26" s="133" t="s">
        <v>272</v>
      </c>
      <c r="Y26" s="133"/>
      <c r="Z26" s="133"/>
      <c r="AA26" s="133"/>
      <c r="AB26" s="133"/>
      <c r="AC26" s="133"/>
      <c r="AD26" s="80">
        <f t="shared" ref="AD26:AD28" si="35">COUNTIF(K26:AC26,"X")</f>
        <v>10</v>
      </c>
      <c r="AE26" s="127" t="str">
        <f t="shared" ref="AE26" si="36">IF(AD26=0," ",IF(AD26&lt;6,"Moderado",IF(AD26&lt;12,"Mayor",IF(AD26&lt;20,"Catastrófico"))))</f>
        <v>Mayor</v>
      </c>
      <c r="AF26" s="69" t="str">
        <f t="shared" ref="AF26:AF28" si="37">CONCATENATE(I26,AE26)</f>
        <v>Rara vezMayor</v>
      </c>
      <c r="AG26" s="127" t="str">
        <f>IFERROR(VLOOKUP(AF26,[8]Tablas!$C$165:$D$179,2,0)," ")</f>
        <v>Alto</v>
      </c>
      <c r="AH26" s="55" t="s">
        <v>416</v>
      </c>
      <c r="AI26" s="55" t="s">
        <v>417</v>
      </c>
      <c r="AJ26" s="55" t="s">
        <v>470</v>
      </c>
      <c r="AK26" s="55" t="s">
        <v>418</v>
      </c>
      <c r="AL26" s="55" t="s">
        <v>419</v>
      </c>
      <c r="AM26" s="65" t="s">
        <v>420</v>
      </c>
      <c r="AN26" s="55" t="s">
        <v>421</v>
      </c>
      <c r="AO26" s="135" t="s">
        <v>422</v>
      </c>
      <c r="AP26" s="55" t="s">
        <v>215</v>
      </c>
      <c r="AQ26" s="55">
        <f>IFERROR(VLOOKUP(AP26,[8]Tablas!$B$121:$C$122,2,0)," ")</f>
        <v>15</v>
      </c>
      <c r="AR26" s="55" t="s">
        <v>217</v>
      </c>
      <c r="AS26" s="55">
        <f>IFERROR(VLOOKUP(AR26,[8]Tablas!$B$124:$C$125,2,0)," ")</f>
        <v>15</v>
      </c>
      <c r="AT26" s="55" t="s">
        <v>219</v>
      </c>
      <c r="AU26" s="55">
        <f>IFERROR(VLOOKUP(AT26,[8]Tablas!$B$127:$C$128,2,0)," ")</f>
        <v>15</v>
      </c>
      <c r="AV26" s="55" t="s">
        <v>221</v>
      </c>
      <c r="AW26" s="55">
        <f>IFERROR(VLOOKUP(AV26,[8]Tablas!$B$130:$C$132,2,0)," ")</f>
        <v>15</v>
      </c>
      <c r="AX26" s="55" t="s">
        <v>224</v>
      </c>
      <c r="AY26" s="55">
        <f>IFERROR(VLOOKUP(AX26,[8]Tablas!$B$134:$C$135,2,0)," ")</f>
        <v>15</v>
      </c>
      <c r="AZ26" s="55" t="s">
        <v>226</v>
      </c>
      <c r="BA26" s="55">
        <f>IFERROR(VLOOKUP(AZ26,[8]Tablas!$B$137:$C$138,2,0)," ")</f>
        <v>15</v>
      </c>
      <c r="BB26" s="55" t="s">
        <v>228</v>
      </c>
      <c r="BC26" s="55">
        <f>IFERROR(VLOOKUP(BB26,[8]Tablas!$B$140:$C$142,2,0)," ")</f>
        <v>15</v>
      </c>
      <c r="BD26" s="55">
        <f t="shared" si="29"/>
        <v>105</v>
      </c>
      <c r="BE26" s="70" t="str">
        <f t="shared" si="30"/>
        <v>Fuerte</v>
      </c>
      <c r="BF26" s="55" t="s">
        <v>239</v>
      </c>
      <c r="BG26" s="70" t="str">
        <f>IFERROR(VLOOKUP(BF26,[8]Tablas!$A$147:$B$149,2,0)," ")</f>
        <v>Fuerte</v>
      </c>
      <c r="BH26" s="70" t="str">
        <f t="shared" si="31"/>
        <v>FuerteFuerte</v>
      </c>
      <c r="BI26" s="70" t="str">
        <f>IFERROR(VLOOKUP(BH26,[8]Tablas!$C$153:$D$161,2,0)," ")</f>
        <v>Fuerte</v>
      </c>
      <c r="BJ26" s="65" t="str">
        <f>IFERROR(VLOOKUP(BI26,[8]Tablas!$D$153:$E$161,2,0)," ")</f>
        <v xml:space="preserve">No </v>
      </c>
      <c r="BK26" s="70"/>
      <c r="BL26" s="70">
        <f>+BD26</f>
        <v>105</v>
      </c>
      <c r="BM26" s="70" t="str">
        <f>IF(BL26=0," ",IF(BL26&lt;50,"Débil",IF(BL26&lt;99,"Moderado",IF(BL26&gt;100,"Fuerte"))))</f>
        <v>Fuerte</v>
      </c>
      <c r="BN26" s="70" t="str">
        <f t="shared" si="11"/>
        <v>Rara vezFuerte</v>
      </c>
      <c r="BO26" s="70" t="str">
        <f>IFERROR(VLOOKUP(BN26,[8]Tablas!$H$192:$I$206,2,0)," ")</f>
        <v>Rara vez</v>
      </c>
      <c r="BP26" s="70" t="str">
        <f t="shared" si="12"/>
        <v>Rara vezMayor</v>
      </c>
      <c r="BQ26" s="70" t="str">
        <f>IFERROR(VLOOKUP(BP26,[8]Tablas!$C$165:$D$179,2,0)," ")</f>
        <v>Alto</v>
      </c>
      <c r="BR26" s="58" t="s">
        <v>49</v>
      </c>
      <c r="BS26" s="85" t="s">
        <v>423</v>
      </c>
      <c r="BT26" s="85" t="s">
        <v>424</v>
      </c>
      <c r="BU26" s="214">
        <v>45154</v>
      </c>
      <c r="BV26" s="213">
        <v>45291</v>
      </c>
      <c r="BW26" s="55" t="s">
        <v>500</v>
      </c>
      <c r="BX26" s="55" t="s">
        <v>499</v>
      </c>
      <c r="BY26" s="115" t="s">
        <v>493</v>
      </c>
      <c r="BZ26" s="115" t="s">
        <v>494</v>
      </c>
    </row>
    <row r="27" spans="1:78" ht="138.75" customHeight="1" x14ac:dyDescent="0.25">
      <c r="A27" s="129"/>
      <c r="B27" s="139"/>
      <c r="C27" s="140"/>
      <c r="D27" s="127"/>
      <c r="E27" s="129"/>
      <c r="F27" s="129"/>
      <c r="G27" s="127"/>
      <c r="H27" s="129"/>
      <c r="I27" s="127"/>
      <c r="J27" s="86" t="str">
        <f>IFERROR(VLOOKUP(H27,[8]Tablas!$A$15:$B$19,2,0)," ")</f>
        <v xml:space="preserve"> </v>
      </c>
      <c r="K27" s="143"/>
      <c r="L27" s="143"/>
      <c r="M27" s="143"/>
      <c r="N27" s="143"/>
      <c r="O27" s="143"/>
      <c r="P27" s="143"/>
      <c r="Q27" s="143"/>
      <c r="R27" s="143"/>
      <c r="S27" s="143"/>
      <c r="T27" s="143"/>
      <c r="U27" s="143"/>
      <c r="V27" s="143"/>
      <c r="W27" s="143"/>
      <c r="X27" s="143"/>
      <c r="Y27" s="143"/>
      <c r="Z27" s="143"/>
      <c r="AA27" s="143"/>
      <c r="AB27" s="143"/>
      <c r="AC27" s="143"/>
      <c r="AD27" s="87">
        <f t="shared" si="35"/>
        <v>0</v>
      </c>
      <c r="AE27" s="134"/>
      <c r="AF27" s="86" t="str">
        <f t="shared" si="37"/>
        <v/>
      </c>
      <c r="AG27" s="134"/>
      <c r="AH27" s="88" t="s">
        <v>425</v>
      </c>
      <c r="AI27" s="55" t="s">
        <v>417</v>
      </c>
      <c r="AJ27" s="55" t="s">
        <v>471</v>
      </c>
      <c r="AK27" s="55" t="s">
        <v>426</v>
      </c>
      <c r="AL27" s="98" t="s">
        <v>427</v>
      </c>
      <c r="AM27" s="65" t="s">
        <v>428</v>
      </c>
      <c r="AN27" s="98" t="s">
        <v>429</v>
      </c>
      <c r="AO27" s="135"/>
      <c r="AP27" s="55" t="s">
        <v>215</v>
      </c>
      <c r="AQ27" s="55">
        <f>IFERROR(VLOOKUP(AP27,[8]Tablas!$B$121:$C$122,2,0)," ")</f>
        <v>15</v>
      </c>
      <c r="AR27" s="55" t="s">
        <v>217</v>
      </c>
      <c r="AS27" s="55">
        <f>IFERROR(VLOOKUP(AR27,[8]Tablas!$B$124:$C$125,2,0)," ")</f>
        <v>15</v>
      </c>
      <c r="AT27" s="55" t="s">
        <v>219</v>
      </c>
      <c r="AU27" s="55">
        <f>IFERROR(VLOOKUP(AT27,[8]Tablas!$B$127:$C$128,2,0)," ")</f>
        <v>15</v>
      </c>
      <c r="AV27" s="55" t="s">
        <v>221</v>
      </c>
      <c r="AW27" s="55">
        <f>IFERROR(VLOOKUP(AV27,[8]Tablas!$B$130:$C$132,2,0)," ")</f>
        <v>15</v>
      </c>
      <c r="AX27" s="55" t="s">
        <v>224</v>
      </c>
      <c r="AY27" s="55">
        <f>IFERROR(VLOOKUP(AX27,[8]Tablas!$B$134:$C$135,2,0)," ")</f>
        <v>15</v>
      </c>
      <c r="AZ27" s="55" t="s">
        <v>226</v>
      </c>
      <c r="BA27" s="55">
        <f>IFERROR(VLOOKUP(AZ27,[8]Tablas!$B$137:$C$138,2,0)," ")</f>
        <v>15</v>
      </c>
      <c r="BB27" s="55" t="s">
        <v>228</v>
      </c>
      <c r="BC27" s="55">
        <f>IFERROR(VLOOKUP(BB27,[8]Tablas!$B$140:$C$142,2,0)," ")</f>
        <v>15</v>
      </c>
      <c r="BD27" s="55">
        <f t="shared" si="29"/>
        <v>105</v>
      </c>
      <c r="BE27" s="70" t="str">
        <f t="shared" si="30"/>
        <v>Fuerte</v>
      </c>
      <c r="BF27" s="55" t="s">
        <v>239</v>
      </c>
      <c r="BG27" s="70" t="str">
        <f>IFERROR(VLOOKUP(BF27,[8]Tablas!$A$147:$B$149,2,0)," ")</f>
        <v>Fuerte</v>
      </c>
      <c r="BH27" s="70" t="str">
        <f t="shared" si="31"/>
        <v>FuerteFuerte</v>
      </c>
      <c r="BI27" s="70" t="str">
        <f>IFERROR(VLOOKUP(BH27,[8]Tablas!$C$153:$D$161,2,0)," ")</f>
        <v>Fuerte</v>
      </c>
      <c r="BJ27" s="65" t="str">
        <f>IFERROR(VLOOKUP(BI27,[8]Tablas!$D$153:$E$161,2,0)," ")</f>
        <v xml:space="preserve">No </v>
      </c>
      <c r="BK27" s="70"/>
      <c r="BL27" s="70">
        <f t="shared" ref="BL27" si="38">+BD27</f>
        <v>105</v>
      </c>
      <c r="BM27" s="70" t="str">
        <f t="shared" ref="BM27" si="39">IF(BL27=0," ",IF(BL27&lt;50,"Débil",IF(BL27&lt;99,"Moderado",IF(BL27&gt;100,"Fuerte"))))</f>
        <v>Fuerte</v>
      </c>
      <c r="BN27" s="70" t="str">
        <f>CONCATENATE(I26,BM26)</f>
        <v>Rara vezFuerte</v>
      </c>
      <c r="BO27" s="70" t="str">
        <f>IFERROR(VLOOKUP(BN27,[8]Tablas!$H$192:$I$206,2,0)," ")</f>
        <v>Rara vez</v>
      </c>
      <c r="BP27" s="70" t="str">
        <f>CONCATENATE(BO26,AE26)</f>
        <v>Rara vezMayor</v>
      </c>
      <c r="BQ27" s="70" t="str">
        <f>IFERROR(VLOOKUP(BP27,[8]Tablas!$C$165:$D$179,2,0)," ")</f>
        <v>Alto</v>
      </c>
      <c r="BR27" s="58" t="s">
        <v>49</v>
      </c>
      <c r="BS27" s="85" t="s">
        <v>430</v>
      </c>
      <c r="BT27" s="85" t="s">
        <v>424</v>
      </c>
      <c r="BU27" s="214">
        <v>45154</v>
      </c>
      <c r="BV27" s="213">
        <v>45291</v>
      </c>
      <c r="BW27" s="55" t="s">
        <v>500</v>
      </c>
      <c r="BX27" s="55" t="s">
        <v>499</v>
      </c>
      <c r="BY27" s="115" t="s">
        <v>493</v>
      </c>
      <c r="BZ27" s="115" t="s">
        <v>494</v>
      </c>
    </row>
    <row r="28" spans="1:78" ht="147" customHeight="1" x14ac:dyDescent="0.25">
      <c r="A28" s="74" t="s">
        <v>432</v>
      </c>
      <c r="B28" s="74" t="s">
        <v>433</v>
      </c>
      <c r="C28" s="64" t="s">
        <v>434</v>
      </c>
      <c r="D28" s="70">
        <v>1</v>
      </c>
      <c r="E28" s="55" t="s">
        <v>435</v>
      </c>
      <c r="F28" s="55" t="s">
        <v>53</v>
      </c>
      <c r="G28" s="70" t="s">
        <v>264</v>
      </c>
      <c r="H28" s="55" t="s">
        <v>203</v>
      </c>
      <c r="I28" s="70" t="str">
        <f>IFERROR(VLOOKUP(H28,[9]Tablas!$A$15:$C$24,3,0)," ")</f>
        <v>Rara vez</v>
      </c>
      <c r="J28" s="69" t="str">
        <f>IFERROR(VLOOKUP(H28,[9]Tablas!$A$15:$B$19,2,0)," ")</f>
        <v xml:space="preserve"> </v>
      </c>
      <c r="K28" s="69" t="s">
        <v>274</v>
      </c>
      <c r="L28" s="69" t="s">
        <v>274</v>
      </c>
      <c r="M28" s="69"/>
      <c r="N28" s="69"/>
      <c r="O28" s="69" t="s">
        <v>274</v>
      </c>
      <c r="P28" s="69"/>
      <c r="Q28" s="69"/>
      <c r="R28" s="69"/>
      <c r="S28" s="69"/>
      <c r="T28" s="69" t="s">
        <v>274</v>
      </c>
      <c r="U28" s="69" t="s">
        <v>274</v>
      </c>
      <c r="V28" s="69" t="s">
        <v>274</v>
      </c>
      <c r="W28" s="69"/>
      <c r="X28" s="69" t="s">
        <v>274</v>
      </c>
      <c r="Y28" s="69"/>
      <c r="Z28" s="69"/>
      <c r="AA28" s="69"/>
      <c r="AB28" s="69"/>
      <c r="AC28" s="69"/>
      <c r="AD28" s="80">
        <f t="shared" si="35"/>
        <v>7</v>
      </c>
      <c r="AE28" s="70" t="str">
        <f t="shared" ref="AE28" si="40">IF(AD28=0," ",IF(AD28&lt;6,"Moderado",IF(AD28&lt;12,"Mayor",IF(AD28&lt;20,"Catastrófico"))))</f>
        <v>Mayor</v>
      </c>
      <c r="AF28" s="69" t="str">
        <f t="shared" si="37"/>
        <v>Rara vezMayor</v>
      </c>
      <c r="AG28" s="70" t="str">
        <f>IFERROR(VLOOKUP(AF28,[9]Tablas!$C$165:$D$179,2,0)," ")</f>
        <v>Alto</v>
      </c>
      <c r="AH28" s="55" t="s">
        <v>436</v>
      </c>
      <c r="AI28" s="55" t="s">
        <v>437</v>
      </c>
      <c r="AJ28" s="55" t="s">
        <v>438</v>
      </c>
      <c r="AK28" s="55" t="s">
        <v>439</v>
      </c>
      <c r="AL28" s="55" t="s">
        <v>440</v>
      </c>
      <c r="AM28" s="70" t="s">
        <v>309</v>
      </c>
      <c r="AN28" s="70" t="s">
        <v>441</v>
      </c>
      <c r="AO28" s="76" t="s">
        <v>442</v>
      </c>
      <c r="AP28" s="55" t="s">
        <v>215</v>
      </c>
      <c r="AQ28" s="55">
        <f>IFERROR(VLOOKUP(AP28,[9]Tablas!$B$121:$C$122,2,0)," ")</f>
        <v>15</v>
      </c>
      <c r="AR28" s="55" t="s">
        <v>217</v>
      </c>
      <c r="AS28" s="55">
        <f>IFERROR(VLOOKUP(AR28,[9]Tablas!$B$124:$C$125,2,0)," ")</f>
        <v>15</v>
      </c>
      <c r="AT28" s="55" t="s">
        <v>219</v>
      </c>
      <c r="AU28" s="55">
        <f>IFERROR(VLOOKUP(AT28,[9]Tablas!$B$127:$C$128,2,0)," ")</f>
        <v>15</v>
      </c>
      <c r="AV28" s="55" t="s">
        <v>221</v>
      </c>
      <c r="AW28" s="55">
        <f>IFERROR(VLOOKUP(AV28,[9]Tablas!$B$130:$C$132,2,0)," ")</f>
        <v>15</v>
      </c>
      <c r="AX28" s="55" t="s">
        <v>224</v>
      </c>
      <c r="AY28" s="55">
        <f>IFERROR(VLOOKUP(AX28,[9]Tablas!$B$134:$C$135,2,0)," ")</f>
        <v>15</v>
      </c>
      <c r="AZ28" s="55" t="s">
        <v>226</v>
      </c>
      <c r="BA28" s="55">
        <f>IFERROR(VLOOKUP(AZ28,[9]Tablas!$B$137:$C$138,2,0)," ")</f>
        <v>15</v>
      </c>
      <c r="BB28" s="55" t="s">
        <v>228</v>
      </c>
      <c r="BC28" s="55">
        <f>IFERROR(VLOOKUP(BB28,[9]Tablas!$B$140:$C$142,2,0)," ")</f>
        <v>15</v>
      </c>
      <c r="BD28" s="55">
        <f t="shared" si="29"/>
        <v>105</v>
      </c>
      <c r="BE28" s="70" t="str">
        <f t="shared" si="30"/>
        <v>Fuerte</v>
      </c>
      <c r="BF28" s="55" t="s">
        <v>239</v>
      </c>
      <c r="BG28" s="70" t="str">
        <f>IFERROR(VLOOKUP(BF28,[9]Tablas!$A$147:$B$149,2,0)," ")</f>
        <v>Fuerte</v>
      </c>
      <c r="BH28" s="70" t="str">
        <f t="shared" si="31"/>
        <v>FuerteFuerte</v>
      </c>
      <c r="BI28" s="70" t="str">
        <f>IFERROR(VLOOKUP(BH28,[9]Tablas!$C$153:$D$161,2,0)," ")</f>
        <v>Fuerte</v>
      </c>
      <c r="BJ28" s="70" t="str">
        <f>IFERROR(VLOOKUP(BI28,[9]Tablas!$D$153:$E$161,2,0)," ")</f>
        <v xml:space="preserve">No </v>
      </c>
      <c r="BK28" s="70"/>
      <c r="BL28" s="70">
        <f>+BD28</f>
        <v>105</v>
      </c>
      <c r="BM28" s="70" t="str">
        <f>IF(BL28=0," ",IF(BL28&lt;50,"Débil",IF(BL28&lt;99,"Moderado",IF(BL28&gt;100,"Fuerte"))))</f>
        <v>Fuerte</v>
      </c>
      <c r="BN28" s="70" t="str">
        <f t="shared" ref="BN28" si="41">CONCATENATE(I28,BM28)</f>
        <v>Rara vezFuerte</v>
      </c>
      <c r="BO28" s="70" t="str">
        <f>IFERROR(VLOOKUP(BN28,[9]Tablas!$H$192:$I$206,2,0)," ")</f>
        <v>Rara vez</v>
      </c>
      <c r="BP28" s="70" t="str">
        <f t="shared" ref="BP28" si="42">CONCATENATE(BO28,AE28)</f>
        <v>Rara vezMayor</v>
      </c>
      <c r="BQ28" s="70" t="str">
        <f>IFERROR(VLOOKUP(BP28,[9]Tablas!$C$165:$D$179,2,0)," ")</f>
        <v>Alto</v>
      </c>
      <c r="BR28" s="58" t="s">
        <v>49</v>
      </c>
      <c r="BS28" s="55" t="s">
        <v>443</v>
      </c>
      <c r="BT28" s="55" t="s">
        <v>444</v>
      </c>
      <c r="BU28" s="214">
        <v>45154</v>
      </c>
      <c r="BV28" s="213">
        <v>45291</v>
      </c>
      <c r="BW28" s="55" t="s">
        <v>500</v>
      </c>
      <c r="BX28" s="55" t="s">
        <v>499</v>
      </c>
      <c r="BY28" s="115" t="s">
        <v>493</v>
      </c>
      <c r="BZ28" s="115" t="s">
        <v>494</v>
      </c>
    </row>
    <row r="29" spans="1:78"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row>
    <row r="30" spans="1:78"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row>
    <row r="31" spans="1:78"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row>
    <row r="32" spans="1:78" ht="15.75" customHeight="1" x14ac:dyDescent="0.3">
      <c r="A32" s="102"/>
      <c r="B32" s="52" t="s">
        <v>277</v>
      </c>
      <c r="C32" s="142" t="s">
        <v>278</v>
      </c>
      <c r="D32" s="142"/>
      <c r="E32" s="142"/>
      <c r="F32" s="142"/>
      <c r="G32" s="142"/>
      <c r="H32" s="142"/>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row>
    <row r="33" spans="1:78" ht="183.75" customHeight="1" x14ac:dyDescent="0.25">
      <c r="A33" s="103"/>
      <c r="B33" s="53">
        <v>45077</v>
      </c>
      <c r="C33" s="124" t="s">
        <v>324</v>
      </c>
      <c r="D33" s="125"/>
      <c r="E33" s="125"/>
      <c r="F33" s="125"/>
      <c r="G33" s="125"/>
      <c r="H33" s="125"/>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row>
    <row r="34" spans="1:78" ht="147" customHeight="1" x14ac:dyDescent="0.25">
      <c r="A34" s="54"/>
      <c r="B34" s="56">
        <v>45057</v>
      </c>
      <c r="C34" s="141" t="s">
        <v>325</v>
      </c>
      <c r="D34" s="141"/>
      <c r="E34" s="141"/>
      <c r="F34" s="141"/>
      <c r="G34" s="141"/>
      <c r="H34" s="14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row>
    <row r="35" spans="1:78" ht="150" customHeight="1" x14ac:dyDescent="0.25">
      <c r="A35" s="54"/>
      <c r="B35" s="57">
        <v>45069</v>
      </c>
      <c r="C35" s="124" t="s">
        <v>344</v>
      </c>
      <c r="D35" s="125"/>
      <c r="E35" s="125"/>
      <c r="F35" s="125"/>
      <c r="G35" s="125"/>
      <c r="H35" s="125"/>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row>
    <row r="36" spans="1:78" ht="87" customHeight="1" x14ac:dyDescent="0.25">
      <c r="A36" s="54"/>
      <c r="B36" s="57">
        <v>45069</v>
      </c>
      <c r="C36" s="124" t="s">
        <v>411</v>
      </c>
      <c r="D36" s="125"/>
      <c r="E36" s="125"/>
      <c r="F36" s="125"/>
      <c r="G36" s="125"/>
      <c r="H36" s="125"/>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row>
    <row r="37" spans="1:78" ht="105" customHeight="1" x14ac:dyDescent="0.25">
      <c r="A37" s="54"/>
      <c r="B37" s="57">
        <v>45086</v>
      </c>
      <c r="C37" s="124" t="s">
        <v>382</v>
      </c>
      <c r="D37" s="125"/>
      <c r="E37" s="125"/>
      <c r="F37" s="125"/>
      <c r="G37" s="125"/>
      <c r="H37" s="125"/>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row>
    <row r="38" spans="1:78" ht="159.75" customHeight="1" x14ac:dyDescent="0.25">
      <c r="A38" s="54"/>
      <c r="B38" s="57">
        <v>45098</v>
      </c>
      <c r="C38" s="137" t="s">
        <v>409</v>
      </c>
      <c r="D38" s="138"/>
      <c r="E38" s="138"/>
      <c r="F38" s="138"/>
      <c r="G38" s="138"/>
      <c r="H38" s="138"/>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row>
    <row r="39" spans="1:78" ht="141.75" customHeight="1" x14ac:dyDescent="0.25">
      <c r="A39" s="54"/>
      <c r="B39" s="57">
        <v>45098</v>
      </c>
      <c r="C39" s="137" t="s">
        <v>410</v>
      </c>
      <c r="D39" s="138"/>
      <c r="E39" s="138"/>
      <c r="F39" s="138"/>
      <c r="G39" s="138"/>
      <c r="H39" s="138"/>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row>
    <row r="40" spans="1:78" ht="219.75" customHeight="1" x14ac:dyDescent="0.25">
      <c r="A40" s="54"/>
      <c r="B40" s="53">
        <v>45084</v>
      </c>
      <c r="C40" s="136" t="s">
        <v>431</v>
      </c>
      <c r="D40" s="136"/>
      <c r="E40" s="136"/>
      <c r="F40" s="136"/>
      <c r="G40" s="136"/>
      <c r="H40" s="136"/>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row>
    <row r="41" spans="1:78" ht="147.75" customHeight="1" x14ac:dyDescent="0.25">
      <c r="A41" s="54"/>
      <c r="B41" s="53">
        <v>45040</v>
      </c>
      <c r="C41" s="137" t="s">
        <v>445</v>
      </c>
      <c r="D41" s="138"/>
      <c r="E41" s="138"/>
      <c r="F41" s="138"/>
      <c r="G41" s="138"/>
      <c r="H41" s="138"/>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row>
    <row r="42" spans="1:78" ht="135.75" customHeight="1" x14ac:dyDescent="0.25">
      <c r="A42" s="54"/>
      <c r="B42" s="57">
        <v>45093</v>
      </c>
      <c r="C42" s="124" t="s">
        <v>460</v>
      </c>
      <c r="D42" s="125"/>
      <c r="E42" s="125"/>
      <c r="F42" s="125"/>
      <c r="G42" s="125"/>
      <c r="H42" s="125"/>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row>
    <row r="43" spans="1:78" ht="15.75" customHeight="1" x14ac:dyDescent="0.25">
      <c r="A43" s="54"/>
      <c r="B43" s="5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row>
    <row r="44" spans="1:78" ht="15.75" customHeight="1" x14ac:dyDescent="0.25">
      <c r="A44" s="54"/>
      <c r="B44" s="5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row>
    <row r="45" spans="1:78" ht="15.75" customHeight="1" x14ac:dyDescent="0.25">
      <c r="A45" s="54"/>
      <c r="B45" s="5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row>
    <row r="46" spans="1:78" ht="15.75" customHeight="1" x14ac:dyDescent="0.25">
      <c r="A46" s="54"/>
      <c r="B46" s="5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row>
    <row r="47" spans="1:78" ht="15.75" customHeight="1" x14ac:dyDescent="0.25">
      <c r="A47" s="54"/>
      <c r="B47" s="5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row>
    <row r="48" spans="1:78"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row>
    <row r="49" spans="1:78"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row>
    <row r="50" spans="1:78"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row>
    <row r="51" spans="1:78"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1:78"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1:78"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1:78"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1:78"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1:78"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1:78"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1:78"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1:78"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1:78"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1:78"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1:78"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row>
    <row r="63" spans="1:78"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row>
    <row r="64" spans="1:78"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row>
    <row r="65" spans="1:78"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row>
    <row r="66" spans="1:78"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row>
    <row r="67" spans="1:78"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row>
    <row r="68" spans="1:78"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row>
    <row r="69" spans="1:78"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row>
    <row r="70" spans="1:78"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row>
    <row r="71" spans="1:78"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row>
    <row r="72" spans="1:78"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row>
    <row r="73" spans="1:78"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row>
    <row r="74" spans="1:78"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row>
    <row r="75" spans="1:78"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row>
    <row r="76" spans="1:78"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row>
    <row r="77" spans="1:78"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row>
    <row r="78" spans="1:78"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row>
    <row r="79" spans="1:78"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row>
    <row r="80" spans="1:78"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row>
    <row r="81" spans="1:78"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row>
    <row r="82" spans="1:78"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row>
    <row r="83" spans="1:78"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row>
    <row r="84" spans="1:78"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row>
    <row r="85" spans="1:78"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row>
    <row r="86" spans="1:78"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row>
    <row r="87" spans="1:78"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row>
    <row r="88" spans="1:78"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row>
    <row r="89" spans="1:78"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row>
    <row r="90" spans="1:78"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row>
    <row r="91" spans="1:78"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row>
    <row r="92" spans="1:78"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row>
    <row r="93" spans="1:78"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row>
    <row r="94" spans="1:78"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row>
    <row r="95" spans="1:78"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row>
    <row r="96" spans="1:78"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row>
    <row r="97" spans="1:78"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row>
    <row r="98" spans="1:78"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row>
    <row r="99" spans="1:78"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row>
    <row r="100" spans="1:78"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row>
    <row r="101" spans="1:78"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row>
    <row r="102" spans="1:78"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row>
    <row r="103" spans="1:78"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row>
    <row r="104" spans="1:78"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row>
    <row r="105" spans="1:78"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row>
    <row r="106" spans="1:78"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row>
    <row r="107" spans="1:78"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row>
    <row r="108" spans="1:78"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row>
    <row r="109" spans="1:78"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row>
    <row r="110" spans="1:78"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row>
    <row r="111" spans="1:78"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row>
    <row r="112" spans="1:78"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row>
    <row r="113" spans="1:78"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row>
    <row r="114" spans="1:78"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row>
    <row r="115" spans="1:78"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row>
    <row r="116" spans="1:78"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row>
    <row r="117" spans="1:78"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row>
    <row r="118" spans="1:78"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row>
    <row r="119" spans="1:78"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row>
    <row r="120" spans="1:78"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row>
    <row r="121" spans="1:78"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row>
    <row r="122" spans="1:78"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row>
    <row r="123" spans="1:78"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row>
    <row r="124" spans="1:78"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1:78"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1:78"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1:78"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1:78"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row>
    <row r="129" spans="1:78"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row>
    <row r="130" spans="1:78"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row>
    <row r="131" spans="1:78"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78"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78"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78"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78"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78"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78"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78"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1:78"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1:78"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row r="141" spans="1:78"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row>
    <row r="142" spans="1:78"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row>
    <row r="143" spans="1:78"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row>
    <row r="144" spans="1:78"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row>
    <row r="145" spans="1:78"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row>
    <row r="146" spans="1:78"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row>
    <row r="147" spans="1:78"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row>
    <row r="148" spans="1:78"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row>
    <row r="149" spans="1:78"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row>
    <row r="150" spans="1:78"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row>
    <row r="151" spans="1:78"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row>
    <row r="152" spans="1:78"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row>
    <row r="153" spans="1:78"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row>
    <row r="159" spans="1:78"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row>
    <row r="160" spans="1:78"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row>
    <row r="161" spans="1:78"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row>
    <row r="162" spans="1:78"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row>
    <row r="163" spans="1:78"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row>
    <row r="164" spans="1:78"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row>
    <row r="165" spans="1:78"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row>
    <row r="166" spans="1:78"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row>
    <row r="167" spans="1:78"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row>
    <row r="168" spans="1:78"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row>
    <row r="169" spans="1:78"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row>
    <row r="170" spans="1:78"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row>
    <row r="171" spans="1:78"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row>
    <row r="172" spans="1:78"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row>
    <row r="173" spans="1:78"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row>
    <row r="174" spans="1:78"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row>
    <row r="175" spans="1:78"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row>
    <row r="176" spans="1:78"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row>
    <row r="177" spans="1:78"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row>
    <row r="178" spans="1:78"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row>
    <row r="179" spans="1:78"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row>
    <row r="180" spans="1:78"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row>
    <row r="181" spans="1:78"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row>
    <row r="182" spans="1:78"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row>
    <row r="183" spans="1:78"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row>
    <row r="184" spans="1:78"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row>
    <row r="185" spans="1:78"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row>
    <row r="186" spans="1:78"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row>
    <row r="187" spans="1:78"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row>
    <row r="188" spans="1:78"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row>
    <row r="189" spans="1:78"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row>
    <row r="190" spans="1:78"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row>
    <row r="191" spans="1:78"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row>
    <row r="192" spans="1:78"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row>
    <row r="193" spans="1:78"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row>
    <row r="194" spans="1:78"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row>
    <row r="195" spans="1:78"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row>
    <row r="196" spans="1:78"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row>
    <row r="197" spans="1:78"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row>
    <row r="198" spans="1:78"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row>
    <row r="199" spans="1:78"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row>
    <row r="200" spans="1:78"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row>
    <row r="201" spans="1:78"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row>
    <row r="202" spans="1:78"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row>
    <row r="203" spans="1:78"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row>
    <row r="204" spans="1:78"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row>
    <row r="205" spans="1:78"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row>
    <row r="206" spans="1:78"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row>
    <row r="207" spans="1:78"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row>
    <row r="208" spans="1:78"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row>
    <row r="209" spans="1:78"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row>
    <row r="210" spans="1:78"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row>
    <row r="211" spans="1:78"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row>
    <row r="212" spans="1:78"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row>
    <row r="213" spans="1:78"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row>
    <row r="214" spans="1:78"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row>
    <row r="215" spans="1:78"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row>
    <row r="216" spans="1:78"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row>
    <row r="217" spans="1:78"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row>
    <row r="218" spans="1:78"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row>
    <row r="219" spans="1:78"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row>
    <row r="220" spans="1:78"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row>
    <row r="221" spans="1:78"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row>
    <row r="222" spans="1:78"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row>
    <row r="223" spans="1:78"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row>
    <row r="224" spans="1:78"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row>
    <row r="225" spans="1:78"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row>
    <row r="226" spans="1:78"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row>
    <row r="227" spans="1:78"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row>
    <row r="228" spans="1:78"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row>
    <row r="229" spans="1:78"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row>
    <row r="230" spans="1:78"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row>
    <row r="231" spans="1:78"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row>
    <row r="232" spans="1:78"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row>
    <row r="233" spans="1:78"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row>
    <row r="234" spans="1:78"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row>
    <row r="235" spans="1:78"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row>
    <row r="236" spans="1:78"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row>
    <row r="237" spans="1:78"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row>
    <row r="238" spans="1:78"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row>
    <row r="239" spans="1:78"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row>
    <row r="240" spans="1:78"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row>
    <row r="241" spans="1:78"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row>
    <row r="242" spans="1:78"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row>
    <row r="243" spans="1:78"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row>
    <row r="244" spans="1:78"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row>
    <row r="245" spans="1:78"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row>
    <row r="246" spans="1:78"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row>
    <row r="247" spans="1:78"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row>
    <row r="248" spans="1:78"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row>
    <row r="249" spans="1:78"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row>
    <row r="250" spans="1:78"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row>
    <row r="251" spans="1:78"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row>
    <row r="252" spans="1:78"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row>
    <row r="253" spans="1:78"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row>
    <row r="254" spans="1:78"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row>
    <row r="255" spans="1:78"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row>
    <row r="256" spans="1:78"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row>
    <row r="257" spans="1:78"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row>
    <row r="258" spans="1:78"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row>
    <row r="259" spans="1:78"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row>
    <row r="260" spans="1:78"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row>
    <row r="261" spans="1:78"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row>
    <row r="262" spans="1:78"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row>
    <row r="263" spans="1:78"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row>
    <row r="264" spans="1:78"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row>
    <row r="265" spans="1:78"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row>
    <row r="266" spans="1:78"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row>
    <row r="267" spans="1:78"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row>
    <row r="268" spans="1:78"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row>
    <row r="269" spans="1:78"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row>
    <row r="270" spans="1:78"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row>
    <row r="271" spans="1:78"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row>
    <row r="272" spans="1:78"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row>
    <row r="273" spans="1:78"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row>
    <row r="274" spans="1:78"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row>
    <row r="275" spans="1:78"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row>
    <row r="276" spans="1:78"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row>
    <row r="277" spans="1:78"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row>
    <row r="278" spans="1:78"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row>
    <row r="279" spans="1:78"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row>
    <row r="280" spans="1:78"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row>
    <row r="281" spans="1:78"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row>
    <row r="282" spans="1:78"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row>
    <row r="283" spans="1:78"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row>
    <row r="284" spans="1:78"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row>
    <row r="285" spans="1:78"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row>
    <row r="286" spans="1:78"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row>
    <row r="287" spans="1:78"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row>
    <row r="288" spans="1:78"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row>
    <row r="289" spans="1:78"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row>
    <row r="290" spans="1:78"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row>
    <row r="291" spans="1:78"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row>
    <row r="292" spans="1:78"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row>
    <row r="293" spans="1:78"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row>
    <row r="294" spans="1:78"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row>
    <row r="295" spans="1:78"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row>
    <row r="296" spans="1:78"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row>
    <row r="297" spans="1:78"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row>
    <row r="298" spans="1:78"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row>
    <row r="299" spans="1:78"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row>
    <row r="300" spans="1:78"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row>
    <row r="301" spans="1:78"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row>
    <row r="302" spans="1:78"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row>
    <row r="303" spans="1:78"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row>
    <row r="304" spans="1:78"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row>
    <row r="305" spans="1:78"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row>
    <row r="306" spans="1:78"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row>
    <row r="307" spans="1:78"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row>
    <row r="308" spans="1:78"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row>
    <row r="309" spans="1:78"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row>
    <row r="310" spans="1:78"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row>
    <row r="311" spans="1:78"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row>
    <row r="312" spans="1:78"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row>
    <row r="313" spans="1:78"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row>
    <row r="314" spans="1:78"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row>
    <row r="315" spans="1:78"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row>
    <row r="316" spans="1:78"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row>
    <row r="317" spans="1:78"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row>
    <row r="318" spans="1:78"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row>
    <row r="319" spans="1:78"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row>
    <row r="320" spans="1:78"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row>
    <row r="321" spans="1:78"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row>
    <row r="322" spans="1:78"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row>
    <row r="323" spans="1:78"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row>
    <row r="324" spans="1:78"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row>
    <row r="325" spans="1:78"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row>
    <row r="326" spans="1:78"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row>
    <row r="327" spans="1:78"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row>
    <row r="328" spans="1:78"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row>
    <row r="329" spans="1:78"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row>
    <row r="330" spans="1:78"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row>
    <row r="331" spans="1:78"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row>
    <row r="332" spans="1:78"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row>
    <row r="333" spans="1:78"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row>
    <row r="334" spans="1:78"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row>
    <row r="335" spans="1:78"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row>
    <row r="336" spans="1:78"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row>
    <row r="337" spans="1:78"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row>
    <row r="338" spans="1:78"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row>
    <row r="339" spans="1:78"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row>
    <row r="340" spans="1:78"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row>
    <row r="341" spans="1:78"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row>
    <row r="342" spans="1:78"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row>
    <row r="343" spans="1:78"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row>
    <row r="344" spans="1:78"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row>
    <row r="345" spans="1:78"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row>
    <row r="346" spans="1:78"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row>
    <row r="347" spans="1:78"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row>
    <row r="348" spans="1:78"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row>
    <row r="349" spans="1:78"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row>
    <row r="350" spans="1:78"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row>
    <row r="351" spans="1:78"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row>
    <row r="352" spans="1:78"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row>
    <row r="353" spans="1:78"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row>
    <row r="354" spans="1:78"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row>
    <row r="355" spans="1:78"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row>
    <row r="356" spans="1:78"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row>
    <row r="357" spans="1:78"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row>
    <row r="358" spans="1:78"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row>
    <row r="359" spans="1:78"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row>
    <row r="360" spans="1:78"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row>
    <row r="361" spans="1:78"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row>
    <row r="362" spans="1:78"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row>
    <row r="363" spans="1:78"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row>
    <row r="364" spans="1:78"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row>
    <row r="365" spans="1:78"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row>
    <row r="366" spans="1:78"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row>
    <row r="367" spans="1:78"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row>
    <row r="368" spans="1:78"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row>
    <row r="369" spans="1:78"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row>
    <row r="370" spans="1:78"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row>
    <row r="371" spans="1:78"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row>
    <row r="372" spans="1:78"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row>
    <row r="373" spans="1:78"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row>
    <row r="374" spans="1:78"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row>
    <row r="375" spans="1:78"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row>
    <row r="376" spans="1:78"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row>
    <row r="377" spans="1:78"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row>
    <row r="378" spans="1:78"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row>
    <row r="379" spans="1:78"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row>
    <row r="380" spans="1:78"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row>
    <row r="381" spans="1:78"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row>
    <row r="382" spans="1:78"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row>
    <row r="383" spans="1:78"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row>
    <row r="384" spans="1:78"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row>
    <row r="385" spans="1:78"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row>
    <row r="386" spans="1:78"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row>
    <row r="387" spans="1:78"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row>
    <row r="388" spans="1:78"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row>
    <row r="389" spans="1:78"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row>
    <row r="390" spans="1:78"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row>
    <row r="391" spans="1:78"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row>
    <row r="392" spans="1:78"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row>
    <row r="393" spans="1:78"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row>
    <row r="394" spans="1:78"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row>
    <row r="395" spans="1:78"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row>
    <row r="396" spans="1:78"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row>
    <row r="397" spans="1:78"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row>
    <row r="398" spans="1:78"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row>
    <row r="399" spans="1:78"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row>
    <row r="400" spans="1:78"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row>
    <row r="401" spans="1:78"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row>
    <row r="402" spans="1:78"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row>
    <row r="403" spans="1:78"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row>
    <row r="404" spans="1:78"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row>
    <row r="405" spans="1:78"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row>
    <row r="406" spans="1:78"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row>
    <row r="407" spans="1:78"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row>
    <row r="408" spans="1:78"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row>
    <row r="409" spans="1:78"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row>
    <row r="410" spans="1:78"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row>
    <row r="411" spans="1:78"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row>
    <row r="412" spans="1:78"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row>
    <row r="413" spans="1:78"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row>
    <row r="414" spans="1:78"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row>
    <row r="415" spans="1:78"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row>
    <row r="416" spans="1:78"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row>
    <row r="417" spans="1:78"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row>
    <row r="418" spans="1:78"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row>
    <row r="419" spans="1:78"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row>
    <row r="420" spans="1:78"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row>
    <row r="421" spans="1:78"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row>
    <row r="422" spans="1:78"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row>
    <row r="423" spans="1:78"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row>
    <row r="424" spans="1:78"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row>
    <row r="425" spans="1:78"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row>
    <row r="426" spans="1:78"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row>
    <row r="427" spans="1:78"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row>
    <row r="428" spans="1:78"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row>
    <row r="429" spans="1:78"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row>
    <row r="430" spans="1:78"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row>
    <row r="431" spans="1:78"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row>
    <row r="432" spans="1:78"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row>
    <row r="433" spans="1:78"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row>
    <row r="434" spans="1:78"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row>
    <row r="435" spans="1:78"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row>
    <row r="436" spans="1:78"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row>
    <row r="437" spans="1:78"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row>
    <row r="438" spans="1:78"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row>
    <row r="439" spans="1:78"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row>
    <row r="440" spans="1:78"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row>
    <row r="441" spans="1:78"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row>
    <row r="442" spans="1:78"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row>
    <row r="443" spans="1:78"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row>
    <row r="444" spans="1:78"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row>
    <row r="445" spans="1:78"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row>
    <row r="446" spans="1:78"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row>
    <row r="447" spans="1:78"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row>
    <row r="448" spans="1:78"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row>
    <row r="449" spans="1:78"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row>
    <row r="450" spans="1:78"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row>
    <row r="451" spans="1:78"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row>
    <row r="452" spans="1:78"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row>
    <row r="453" spans="1:78"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row>
    <row r="454" spans="1:78"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row>
    <row r="455" spans="1:78"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row>
    <row r="456" spans="1:78"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row>
    <row r="457" spans="1:78"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row>
    <row r="458" spans="1:78"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row>
    <row r="459" spans="1:78"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row>
    <row r="460" spans="1:78"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row>
    <row r="461" spans="1:78"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row>
    <row r="462" spans="1:78"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row>
    <row r="463" spans="1:78"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row>
    <row r="464" spans="1:78"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row>
    <row r="465" spans="1:78"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row>
    <row r="466" spans="1:78"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row>
    <row r="467" spans="1:78"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row>
    <row r="468" spans="1:78"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row>
    <row r="469" spans="1:78"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row>
    <row r="470" spans="1:78"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row>
    <row r="471" spans="1:78"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row>
    <row r="472" spans="1:78"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row>
    <row r="473" spans="1:78"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row>
    <row r="474" spans="1:78"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row>
    <row r="475" spans="1:78"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row>
    <row r="476" spans="1:78"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row>
    <row r="477" spans="1:78"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row>
    <row r="478" spans="1:78"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row>
    <row r="479" spans="1:78"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row>
    <row r="480" spans="1:78"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row>
    <row r="481" spans="1:78"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row>
    <row r="482" spans="1:78"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row>
    <row r="483" spans="1:78"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row>
    <row r="484" spans="1:78"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row>
    <row r="485" spans="1:78"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row>
    <row r="486" spans="1:78"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row>
    <row r="487" spans="1:78"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row>
    <row r="488" spans="1:78"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row>
    <row r="489" spans="1:78"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row>
    <row r="490" spans="1:78"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row>
    <row r="491" spans="1:78"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row>
    <row r="492" spans="1:78"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row>
    <row r="493" spans="1:78"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row>
    <row r="494" spans="1:78"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row>
    <row r="495" spans="1:78"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row>
    <row r="496" spans="1:78"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row>
    <row r="497" spans="1:78"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row>
    <row r="498" spans="1:78"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row>
    <row r="499" spans="1:78"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row>
    <row r="500" spans="1:78"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row>
    <row r="501" spans="1:78"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row>
    <row r="502" spans="1:78"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row>
    <row r="503" spans="1:78"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row>
    <row r="504" spans="1:78"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row>
    <row r="505" spans="1:78"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row>
    <row r="506" spans="1:78"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row>
    <row r="507" spans="1:78"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row>
    <row r="508" spans="1:78"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row>
    <row r="509" spans="1:78"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row>
    <row r="510" spans="1:78"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row>
    <row r="511" spans="1:78"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row>
    <row r="512" spans="1:78"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row>
    <row r="513" spans="1:78"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row>
    <row r="514" spans="1:78"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row>
    <row r="515" spans="1:78"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row>
    <row r="516" spans="1:78"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row>
    <row r="517" spans="1:78"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row>
    <row r="518" spans="1:78"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row>
    <row r="519" spans="1:78"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row>
    <row r="520" spans="1:78"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row>
    <row r="521" spans="1:78"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row>
    <row r="522" spans="1:78"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row>
    <row r="523" spans="1:78"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row>
    <row r="524" spans="1:78"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row>
    <row r="525" spans="1:78"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row>
    <row r="526" spans="1:78"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row>
    <row r="527" spans="1:78"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row>
    <row r="528" spans="1:78"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row>
    <row r="529" spans="1:78"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row>
    <row r="530" spans="1:78"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row>
    <row r="531" spans="1:78"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row>
    <row r="532" spans="1:78"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row>
    <row r="533" spans="1:78"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row>
    <row r="534" spans="1:78"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row>
    <row r="535" spans="1:78"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row>
    <row r="536" spans="1:78"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row>
    <row r="537" spans="1:78"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row>
    <row r="538" spans="1:78"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row>
    <row r="539" spans="1:78"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row>
    <row r="540" spans="1:78"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row>
    <row r="541" spans="1:78"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row>
    <row r="542" spans="1:78"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row>
    <row r="543" spans="1:78"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row>
    <row r="544" spans="1:78"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row>
    <row r="545" spans="1:78"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row>
    <row r="546" spans="1:78"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row>
    <row r="547" spans="1:78"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row>
    <row r="548" spans="1:78"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row>
    <row r="549" spans="1:78"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row>
    <row r="550" spans="1:78"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row>
    <row r="551" spans="1:78"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row>
    <row r="552" spans="1:78"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row>
    <row r="553" spans="1:78"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row>
    <row r="554" spans="1:78"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row>
    <row r="555" spans="1:78"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row>
    <row r="556" spans="1:78"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row>
    <row r="557" spans="1:78"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row>
    <row r="558" spans="1:78"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row>
    <row r="559" spans="1:78"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row>
    <row r="560" spans="1:78"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row>
    <row r="561" spans="1:78"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row>
    <row r="562" spans="1:78"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row>
    <row r="563" spans="1:78"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row>
    <row r="564" spans="1:78"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row>
    <row r="565" spans="1:78"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row>
    <row r="566" spans="1:78"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row>
    <row r="567" spans="1:78"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row>
    <row r="568" spans="1:78"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row>
    <row r="569" spans="1:78"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row>
    <row r="570" spans="1:78"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row>
    <row r="571" spans="1:78"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row>
    <row r="572" spans="1:78"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row>
    <row r="573" spans="1:78"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row>
    <row r="574" spans="1:78"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row>
    <row r="575" spans="1:78"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row>
    <row r="576" spans="1:78"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row>
    <row r="577" spans="1:78"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row>
    <row r="578" spans="1:78"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row>
    <row r="579" spans="1:78"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row>
    <row r="580" spans="1:78"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row>
    <row r="581" spans="1:78"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row>
    <row r="582" spans="1:78"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row>
    <row r="583" spans="1:78"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row>
    <row r="584" spans="1:78"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row>
    <row r="585" spans="1:78"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row>
    <row r="586" spans="1:78"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row>
    <row r="587" spans="1:78"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row>
    <row r="588" spans="1:78"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row>
    <row r="589" spans="1:78"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row>
    <row r="590" spans="1:78"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row>
    <row r="591" spans="1:78"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row>
    <row r="592" spans="1:78"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row>
    <row r="593" spans="1:78"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row>
    <row r="594" spans="1:78"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row>
    <row r="595" spans="1:78"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row>
    <row r="596" spans="1:78"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row>
    <row r="597" spans="1:78"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row>
    <row r="598" spans="1:78"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row>
    <row r="599" spans="1:78"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row>
    <row r="600" spans="1:78"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row>
    <row r="601" spans="1:78"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row>
    <row r="602" spans="1:78"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row>
    <row r="603" spans="1:78"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row>
    <row r="604" spans="1:78"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row>
    <row r="605" spans="1:78"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row>
    <row r="606" spans="1:78"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row>
    <row r="607" spans="1:78"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row>
    <row r="608" spans="1:78"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row>
    <row r="609" spans="1:78"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row>
    <row r="610" spans="1:78"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row>
    <row r="611" spans="1:78"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row>
    <row r="612" spans="1:78"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row>
    <row r="613" spans="1:78"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row>
    <row r="614" spans="1:78"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row>
    <row r="615" spans="1:78"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row>
    <row r="616" spans="1:78"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row>
    <row r="617" spans="1:78"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row>
    <row r="618" spans="1:78"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row>
    <row r="619" spans="1:78"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row>
    <row r="620" spans="1:78"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row>
    <row r="621" spans="1:78"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row>
    <row r="622" spans="1:78"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row>
    <row r="623" spans="1:78"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row>
    <row r="624" spans="1:78"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row>
    <row r="625" spans="1:78"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row>
    <row r="626" spans="1:78"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row>
    <row r="627" spans="1:78"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row>
    <row r="628" spans="1:78"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row>
    <row r="629" spans="1:78"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row>
    <row r="630" spans="1:78"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row>
    <row r="631" spans="1:78"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row>
    <row r="632" spans="1:78"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row>
    <row r="633" spans="1:78"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row>
    <row r="634" spans="1:78"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row>
    <row r="635" spans="1:78"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row>
    <row r="636" spans="1:78"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row>
    <row r="637" spans="1:78"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row>
    <row r="638" spans="1:78"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row>
    <row r="639" spans="1:78"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row>
    <row r="640" spans="1:78"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row>
    <row r="641" spans="1:78"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row>
    <row r="642" spans="1:78"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row>
    <row r="643" spans="1:78"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row>
    <row r="644" spans="1:78"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row>
    <row r="645" spans="1:78"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row>
    <row r="646" spans="1:78"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row>
    <row r="647" spans="1:78"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row>
    <row r="648" spans="1:78"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row>
    <row r="649" spans="1:78"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row>
    <row r="650" spans="1:78"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row>
    <row r="651" spans="1:78"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row>
    <row r="652" spans="1:78"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row>
    <row r="653" spans="1:78"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row>
    <row r="654" spans="1:78"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row>
    <row r="655" spans="1:78"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row>
    <row r="656" spans="1:78"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row>
    <row r="657" spans="1:78"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row>
    <row r="658" spans="1:78"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row>
    <row r="659" spans="1:78"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row>
    <row r="660" spans="1:78"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row>
    <row r="661" spans="1:78"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row>
    <row r="662" spans="1:78"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row>
    <row r="663" spans="1:78"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row>
    <row r="664" spans="1:78"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row>
    <row r="665" spans="1:78"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row>
    <row r="666" spans="1:78"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row>
    <row r="667" spans="1:78"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row>
    <row r="668" spans="1:78"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row>
    <row r="669" spans="1:78"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row>
    <row r="670" spans="1:78"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row>
    <row r="671" spans="1:78"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row>
    <row r="672" spans="1:78"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row>
    <row r="673" spans="1:78"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row>
    <row r="674" spans="1:78"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row>
    <row r="675" spans="1:78"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row>
    <row r="676" spans="1:78"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row>
    <row r="677" spans="1:78"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row>
    <row r="678" spans="1:78"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row>
    <row r="679" spans="1:78"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row>
    <row r="680" spans="1:78"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row>
    <row r="681" spans="1:78"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row>
    <row r="682" spans="1:78"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row>
    <row r="683" spans="1:78"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row>
    <row r="684" spans="1:78"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row>
    <row r="685" spans="1:78"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row>
    <row r="686" spans="1:78"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row>
    <row r="687" spans="1:78"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row>
    <row r="688" spans="1:78"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row>
    <row r="689" spans="1:78"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row>
    <row r="690" spans="1:78"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row>
    <row r="691" spans="1:78"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row>
    <row r="692" spans="1:78"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row>
    <row r="693" spans="1:78"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row>
    <row r="694" spans="1:78"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row>
    <row r="695" spans="1:78"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row>
    <row r="696" spans="1:78"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row>
    <row r="697" spans="1:78"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row>
    <row r="698" spans="1:78"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row>
    <row r="699" spans="1:78"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row>
    <row r="700" spans="1:78"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row>
    <row r="701" spans="1:78"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row>
    <row r="702" spans="1:78"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row>
    <row r="703" spans="1:78"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row>
    <row r="704" spans="1:78"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row>
    <row r="705" spans="1:78"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row>
    <row r="706" spans="1:78"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row>
    <row r="707" spans="1:78"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row>
    <row r="708" spans="1:78"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row>
    <row r="709" spans="1:78"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row>
    <row r="710" spans="1:78"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row>
    <row r="711" spans="1:78"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row>
    <row r="712" spans="1:78"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row>
    <row r="713" spans="1:78"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row>
    <row r="714" spans="1:78"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row>
    <row r="715" spans="1:78"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row>
    <row r="716" spans="1:78"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row>
    <row r="717" spans="1:78"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row>
    <row r="718" spans="1:78"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row>
    <row r="719" spans="1:78"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row>
    <row r="720" spans="1:78"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row>
    <row r="721" spans="1:78"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row>
    <row r="722" spans="1:78"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row>
    <row r="723" spans="1:78"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row>
    <row r="724" spans="1:78"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row>
    <row r="725" spans="1:78"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row>
    <row r="726" spans="1:78"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row>
    <row r="727" spans="1:78"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row>
    <row r="728" spans="1:78"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row>
    <row r="729" spans="1:78"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row>
    <row r="730" spans="1:78"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row>
    <row r="731" spans="1:78"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row>
    <row r="732" spans="1:78"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row>
    <row r="733" spans="1:78"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row>
    <row r="734" spans="1:78"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row>
    <row r="735" spans="1:78"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row>
    <row r="736" spans="1:78"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row>
    <row r="737" spans="1:78"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row>
    <row r="738" spans="1:78"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row>
    <row r="739" spans="1:78"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row>
    <row r="740" spans="1:78"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row>
    <row r="741" spans="1:78"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row>
    <row r="742" spans="1:78"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row>
    <row r="743" spans="1:78"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row>
    <row r="744" spans="1:78"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row>
    <row r="745" spans="1:78"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row>
    <row r="746" spans="1:78"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row>
    <row r="747" spans="1:78"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row>
    <row r="748" spans="1:78"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row>
    <row r="749" spans="1:78"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row>
    <row r="750" spans="1:78"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row>
    <row r="751" spans="1:78"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row>
    <row r="752" spans="1:78"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row>
    <row r="753" spans="1:78"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row>
    <row r="754" spans="1:78"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row>
    <row r="755" spans="1:78"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row>
    <row r="756" spans="1:78"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row>
    <row r="757" spans="1:78"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row>
    <row r="758" spans="1:78"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row>
    <row r="759" spans="1:78"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row>
    <row r="760" spans="1:78"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row>
    <row r="761" spans="1:78"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row>
    <row r="762" spans="1:78"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row>
    <row r="763" spans="1:78"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row>
    <row r="764" spans="1:78"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row>
    <row r="765" spans="1:78"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row>
    <row r="766" spans="1:78"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row>
    <row r="767" spans="1:78"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row>
    <row r="768" spans="1:78"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row>
    <row r="769" spans="1:78"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row>
    <row r="770" spans="1:78"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row>
    <row r="771" spans="1:78"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row>
    <row r="772" spans="1:78"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row>
    <row r="773" spans="1:78"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row>
    <row r="774" spans="1:78"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row>
    <row r="775" spans="1:78"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row>
    <row r="776" spans="1:78"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row>
    <row r="777" spans="1:78"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row>
    <row r="778" spans="1:78"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row>
    <row r="779" spans="1:78"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row>
    <row r="780" spans="1:78"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row>
    <row r="781" spans="1:78"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row>
    <row r="782" spans="1:78"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row>
    <row r="783" spans="1:78"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row>
    <row r="784" spans="1:78"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row>
    <row r="785" spans="1:78"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row>
    <row r="786" spans="1:78"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row>
    <row r="787" spans="1:78"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row>
    <row r="788" spans="1:78"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row>
    <row r="789" spans="1:78"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row>
    <row r="790" spans="1:78"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row>
    <row r="791" spans="1:78"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row>
    <row r="792" spans="1:78"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row>
    <row r="793" spans="1:78"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row>
    <row r="794" spans="1:78"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row>
    <row r="795" spans="1:78"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row>
    <row r="796" spans="1:78"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row>
    <row r="797" spans="1:78"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row>
    <row r="798" spans="1:78"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row>
    <row r="799" spans="1:78"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row>
    <row r="800" spans="1:78"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row>
    <row r="801" spans="1:78"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row>
    <row r="802" spans="1:78"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row>
    <row r="803" spans="1:78"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row>
    <row r="804" spans="1:78"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row>
    <row r="805" spans="1:78"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row>
    <row r="806" spans="1:78"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row>
    <row r="807" spans="1:78"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row>
    <row r="808" spans="1:78"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row>
    <row r="809" spans="1:78"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row>
    <row r="810" spans="1:78"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row>
    <row r="811" spans="1:78"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row>
    <row r="812" spans="1:78"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row>
    <row r="813" spans="1:78"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row>
    <row r="814" spans="1:78"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row>
    <row r="815" spans="1:78"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row>
    <row r="816" spans="1:78"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row>
    <row r="817" spans="1:78"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row>
    <row r="818" spans="1:78"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row>
    <row r="819" spans="1:78"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row>
    <row r="820" spans="1:78"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row>
    <row r="821" spans="1:78"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row>
    <row r="822" spans="1:78"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row>
    <row r="823" spans="1:78"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row>
    <row r="824" spans="1:78"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row>
    <row r="825" spans="1:78"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row>
    <row r="826" spans="1:78"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row>
    <row r="827" spans="1:78"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row>
    <row r="828" spans="1:78"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row>
    <row r="829" spans="1:78"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row>
    <row r="830" spans="1:78"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row>
    <row r="831" spans="1:78"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row>
    <row r="832" spans="1:78"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row>
    <row r="833" spans="1:78"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row>
    <row r="834" spans="1:78"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row>
    <row r="835" spans="1:78"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row>
    <row r="836" spans="1:78"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row>
    <row r="837" spans="1:78"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row>
    <row r="838" spans="1:78"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row>
    <row r="839" spans="1:78"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row>
    <row r="840" spans="1:78"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row>
    <row r="841" spans="1:78"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row>
    <row r="842" spans="1:78"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row>
    <row r="843" spans="1:78"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row>
    <row r="844" spans="1:78"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row>
    <row r="845" spans="1:78"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row>
    <row r="846" spans="1:78"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row>
    <row r="847" spans="1:78"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row>
    <row r="848" spans="1:78"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row>
    <row r="849" spans="1:78"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row>
    <row r="850" spans="1:78"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row>
    <row r="851" spans="1:78"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row>
    <row r="852" spans="1:78"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row>
    <row r="853" spans="1:78"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row>
    <row r="854" spans="1:78"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row>
    <row r="855" spans="1:78"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row>
    <row r="856" spans="1:78"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row>
    <row r="857" spans="1:78"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row>
    <row r="858" spans="1:78"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row>
    <row r="859" spans="1:78"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row>
    <row r="860" spans="1:78"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row>
    <row r="861" spans="1:78"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row>
    <row r="862" spans="1:78"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row>
    <row r="863" spans="1:78"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row>
    <row r="864" spans="1:78"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row>
    <row r="865" spans="1:78"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row>
    <row r="866" spans="1:78"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row>
    <row r="867" spans="1:78"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row>
    <row r="868" spans="1:78"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row>
    <row r="869" spans="1:78"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row>
    <row r="870" spans="1:78"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row>
    <row r="871" spans="1:78"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row>
    <row r="872" spans="1:78"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row>
    <row r="873" spans="1:78"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row>
    <row r="874" spans="1:78"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row>
    <row r="875" spans="1:78"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row>
    <row r="876" spans="1:78"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row>
    <row r="877" spans="1:78"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row>
    <row r="878" spans="1:78"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row>
    <row r="879" spans="1:78"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row>
    <row r="880" spans="1:78"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row>
    <row r="881" spans="1:78"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row>
    <row r="882" spans="1:78"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row>
    <row r="883" spans="1:78"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row>
    <row r="884" spans="1:78"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row>
    <row r="885" spans="1:78"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row>
    <row r="886" spans="1:78"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row>
    <row r="887" spans="1:78"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row>
    <row r="888" spans="1:78"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row>
    <row r="889" spans="1:78"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row>
    <row r="890" spans="1:78"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row>
    <row r="891" spans="1:78"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row>
    <row r="892" spans="1:78"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row>
    <row r="893" spans="1:78"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row>
    <row r="894" spans="1:78"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row>
    <row r="895" spans="1:78"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row>
    <row r="896" spans="1:78"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row>
    <row r="897" spans="1:78"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row>
    <row r="898" spans="1:78"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row>
    <row r="899" spans="1:78"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row>
    <row r="900" spans="1:78"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row>
    <row r="901" spans="1:78"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row>
    <row r="902" spans="1:78"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row>
    <row r="903" spans="1:78"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row>
    <row r="904" spans="1:78"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row>
    <row r="905" spans="1:78"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row>
    <row r="906" spans="1:78"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row>
    <row r="907" spans="1:78"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row>
    <row r="908" spans="1:78"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row>
    <row r="909" spans="1:78"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row>
    <row r="910" spans="1:78"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row>
    <row r="911" spans="1:78"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row>
    <row r="912" spans="1:78"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row>
    <row r="913" spans="1:78"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row>
    <row r="914" spans="1:78"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row>
    <row r="915" spans="1:78"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row>
    <row r="916" spans="1:78"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row>
    <row r="917" spans="1:78"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row>
    <row r="918" spans="1:78"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row>
    <row r="919" spans="1:78"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row>
    <row r="920" spans="1:78"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row>
    <row r="921" spans="1:78"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row>
    <row r="922" spans="1:78"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row>
    <row r="923" spans="1:78"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row>
    <row r="924" spans="1:78"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row>
    <row r="925" spans="1:78"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row>
    <row r="926" spans="1:78"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row>
    <row r="927" spans="1:78"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row>
    <row r="928" spans="1:78"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row>
    <row r="929" spans="1:78"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row>
    <row r="930" spans="1:78"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row>
    <row r="931" spans="1:78"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row>
    <row r="932" spans="1:78"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row>
    <row r="933" spans="1:78"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row>
    <row r="934" spans="1:78"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row>
    <row r="935" spans="1:78"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row>
    <row r="936" spans="1:78"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row>
    <row r="937" spans="1:78"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row>
    <row r="938" spans="1:78"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row>
    <row r="939" spans="1:78"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row>
    <row r="940" spans="1:78"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row>
    <row r="941" spans="1:78"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row>
    <row r="942" spans="1:78"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row>
    <row r="943" spans="1:78"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row>
    <row r="944" spans="1:78"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row>
    <row r="945" spans="1:78"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row>
    <row r="946" spans="1:78"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row>
    <row r="947" spans="1:78"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row>
    <row r="948" spans="1:78"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row>
    <row r="949" spans="1:78"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row>
    <row r="950" spans="1:78"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row>
    <row r="951" spans="1:78"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row>
    <row r="952" spans="1:78"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row>
    <row r="953" spans="1:78"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row>
    <row r="954" spans="1:78"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row>
    <row r="955" spans="1:78"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row>
    <row r="956" spans="1:78"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row>
    <row r="957" spans="1:78"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row>
    <row r="958" spans="1:78"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row>
    <row r="959" spans="1:78"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row>
    <row r="960" spans="1:78"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row>
    <row r="961" spans="1:78"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row>
    <row r="962" spans="1:78"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row>
    <row r="963" spans="1:78"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row>
    <row r="964" spans="1:78"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row>
    <row r="965" spans="1:78"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row>
    <row r="966" spans="1:78"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row>
    <row r="967" spans="1:78"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row>
    <row r="968" spans="1:78"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row>
    <row r="969" spans="1:78"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row>
    <row r="970" spans="1:78"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row>
    <row r="971" spans="1:78"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row>
    <row r="972" spans="1:78"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row>
    <row r="973" spans="1:78"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row>
    <row r="974" spans="1:78"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row>
    <row r="975" spans="1:78"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row>
    <row r="976" spans="1:78"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row>
    <row r="977" spans="1:78"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row>
    <row r="978" spans="1:78"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row>
    <row r="979" spans="1:78"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row>
    <row r="980" spans="1:78"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row>
    <row r="981" spans="1:78"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row>
    <row r="982" spans="1:78"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row>
    <row r="983" spans="1:78"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row>
    <row r="984" spans="1:78"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row>
    <row r="985" spans="1:78"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row>
    <row r="986" spans="1:78"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row>
    <row r="987" spans="1:78"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row>
    <row r="988" spans="1:78"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row>
    <row r="989" spans="1:78"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row>
    <row r="990" spans="1:78"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row>
    <row r="991" spans="1:78"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row>
    <row r="992" spans="1:78"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row>
    <row r="993" spans="1:78"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row>
    <row r="994" spans="1:78"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row>
  </sheetData>
  <mergeCells count="312">
    <mergeCell ref="I26:I27"/>
    <mergeCell ref="K26:K27"/>
    <mergeCell ref="A19:A21"/>
    <mergeCell ref="C37:H37"/>
    <mergeCell ref="BT19:BT20"/>
    <mergeCell ref="BU19:BU20"/>
    <mergeCell ref="AA19:AA20"/>
    <mergeCell ref="AB19:AB20"/>
    <mergeCell ref="AC19:AC20"/>
    <mergeCell ref="AE19:AE20"/>
    <mergeCell ref="AG19:AG20"/>
    <mergeCell ref="AI19:AI20"/>
    <mergeCell ref="AO19:AO20"/>
    <mergeCell ref="BR19:BR20"/>
    <mergeCell ref="BS19:BS20"/>
    <mergeCell ref="R19:R20"/>
    <mergeCell ref="S19:S20"/>
    <mergeCell ref="T19:T20"/>
    <mergeCell ref="U19:U20"/>
    <mergeCell ref="V19:V20"/>
    <mergeCell ref="W19:W20"/>
    <mergeCell ref="X19:X20"/>
    <mergeCell ref="Y19:Y20"/>
    <mergeCell ref="Z19:Z20"/>
    <mergeCell ref="P19:P20"/>
    <mergeCell ref="Q19:Q20"/>
    <mergeCell ref="Z8:Z9"/>
    <mergeCell ref="AA8:AA9"/>
    <mergeCell ref="D19:D20"/>
    <mergeCell ref="E19:E20"/>
    <mergeCell ref="F19:F20"/>
    <mergeCell ref="G19:G20"/>
    <mergeCell ref="H19:H20"/>
    <mergeCell ref="I19:I20"/>
    <mergeCell ref="K19:K20"/>
    <mergeCell ref="O8:O9"/>
    <mergeCell ref="P8:P9"/>
    <mergeCell ref="Q8:Q9"/>
    <mergeCell ref="R8:R9"/>
    <mergeCell ref="N13:N15"/>
    <mergeCell ref="F8:F9"/>
    <mergeCell ref="G8:G9"/>
    <mergeCell ref="H8:H9"/>
    <mergeCell ref="V13:V15"/>
    <mergeCell ref="W13:W15"/>
    <mergeCell ref="X13:X15"/>
    <mergeCell ref="S16:S17"/>
    <mergeCell ref="T16:T17"/>
    <mergeCell ref="BS8:BS9"/>
    <mergeCell ref="BT8:BT9"/>
    <mergeCell ref="BU8:BU9"/>
    <mergeCell ref="BV8:BV9"/>
    <mergeCell ref="C33:H33"/>
    <mergeCell ref="AB8:AB9"/>
    <mergeCell ref="AC8:AC9"/>
    <mergeCell ref="AE8:AE9"/>
    <mergeCell ref="AG8:AG9"/>
    <mergeCell ref="AH8:AH9"/>
    <mergeCell ref="AI8:AI9"/>
    <mergeCell ref="AO8:AO9"/>
    <mergeCell ref="BQ8:BQ9"/>
    <mergeCell ref="BR8:BR9"/>
    <mergeCell ref="S8:S9"/>
    <mergeCell ref="T8:T9"/>
    <mergeCell ref="L19:L20"/>
    <mergeCell ref="M19:M20"/>
    <mergeCell ref="N19:N20"/>
    <mergeCell ref="O19:O20"/>
    <mergeCell ref="I13:I15"/>
    <mergeCell ref="K13:K15"/>
    <mergeCell ref="L13:L15"/>
    <mergeCell ref="M13:M15"/>
    <mergeCell ref="BZ6:BZ7"/>
    <mergeCell ref="BY5:BZ5"/>
    <mergeCell ref="D1:BY1"/>
    <mergeCell ref="D2:BY3"/>
    <mergeCell ref="BV6:BV7"/>
    <mergeCell ref="BW6:BW7"/>
    <mergeCell ref="AH6:AH7"/>
    <mergeCell ref="AP6:BE6"/>
    <mergeCell ref="BF6:BG6"/>
    <mergeCell ref="BI6:BM6"/>
    <mergeCell ref="BO6:BQ6"/>
    <mergeCell ref="BY6:BY7"/>
    <mergeCell ref="BR6:BR7"/>
    <mergeCell ref="BS6:BS7"/>
    <mergeCell ref="BT6:BT7"/>
    <mergeCell ref="BU6:BU7"/>
    <mergeCell ref="BX6:BX7"/>
    <mergeCell ref="G6:G7"/>
    <mergeCell ref="D5:AC5"/>
    <mergeCell ref="BS5:BX5"/>
    <mergeCell ref="A1:C3"/>
    <mergeCell ref="A5:C5"/>
    <mergeCell ref="F6:F7"/>
    <mergeCell ref="H6:H7"/>
    <mergeCell ref="I6:I7"/>
    <mergeCell ref="A6:A7"/>
    <mergeCell ref="B6:B7"/>
    <mergeCell ref="C6:C7"/>
    <mergeCell ref="D6:D7"/>
    <mergeCell ref="E6:E7"/>
    <mergeCell ref="A8:A9"/>
    <mergeCell ref="B8:B9"/>
    <mergeCell ref="C8:C9"/>
    <mergeCell ref="D8:D9"/>
    <mergeCell ref="E8:E9"/>
    <mergeCell ref="A11:A12"/>
    <mergeCell ref="B11:B12"/>
    <mergeCell ref="C11:C12"/>
    <mergeCell ref="AE5:AO5"/>
    <mergeCell ref="AI6:AO6"/>
    <mergeCell ref="J6:J7"/>
    <mergeCell ref="AG6:AG7"/>
    <mergeCell ref="K6:AC6"/>
    <mergeCell ref="AE6:AE7"/>
    <mergeCell ref="U8:U9"/>
    <mergeCell ref="V8:V9"/>
    <mergeCell ref="W8:W9"/>
    <mergeCell ref="X8:X9"/>
    <mergeCell ref="Y8:Y9"/>
    <mergeCell ref="I8:I9"/>
    <mergeCell ref="K8:K9"/>
    <mergeCell ref="L8:L9"/>
    <mergeCell ref="M8:M9"/>
    <mergeCell ref="N8:N9"/>
    <mergeCell ref="B13:B15"/>
    <mergeCell ref="C13:C15"/>
    <mergeCell ref="D13:D15"/>
    <mergeCell ref="E13:E15"/>
    <mergeCell ref="F13:F15"/>
    <mergeCell ref="G13:G15"/>
    <mergeCell ref="H13:H15"/>
    <mergeCell ref="T13:T15"/>
    <mergeCell ref="U13:U15"/>
    <mergeCell ref="O13:O15"/>
    <mergeCell ref="P13:P15"/>
    <mergeCell ref="Q13:Q15"/>
    <mergeCell ref="R13:R15"/>
    <mergeCell ref="S13:S15"/>
    <mergeCell ref="I22:I23"/>
    <mergeCell ref="C35:H35"/>
    <mergeCell ref="C36:H36"/>
    <mergeCell ref="BT13:BT15"/>
    <mergeCell ref="BU13:BU15"/>
    <mergeCell ref="BV13:BV15"/>
    <mergeCell ref="AE13:AE15"/>
    <mergeCell ref="AG13:AG15"/>
    <mergeCell ref="AO13:AO15"/>
    <mergeCell ref="BR13:BR15"/>
    <mergeCell ref="BS13:BS15"/>
    <mergeCell ref="AH14:AH15"/>
    <mergeCell ref="AI14:AI15"/>
    <mergeCell ref="AK14:AK15"/>
    <mergeCell ref="AL14:AL15"/>
    <mergeCell ref="AM14:AM15"/>
    <mergeCell ref="AN14:AN15"/>
    <mergeCell ref="Y13:Y15"/>
    <mergeCell ref="Z13:Z15"/>
    <mergeCell ref="AA13:AA15"/>
    <mergeCell ref="AB13:AB15"/>
    <mergeCell ref="AC13:AC15"/>
    <mergeCell ref="AN22:AN23"/>
    <mergeCell ref="AO22:AO23"/>
    <mergeCell ref="U22:U23"/>
    <mergeCell ref="V22:V23"/>
    <mergeCell ref="W22:W23"/>
    <mergeCell ref="X22:X23"/>
    <mergeCell ref="Y22:Y23"/>
    <mergeCell ref="Z22:Z23"/>
    <mergeCell ref="AA22:AA23"/>
    <mergeCell ref="AB22:AB23"/>
    <mergeCell ref="AC22:AC23"/>
    <mergeCell ref="BU22:BU23"/>
    <mergeCell ref="B24:B25"/>
    <mergeCell ref="C24:C25"/>
    <mergeCell ref="D24:D25"/>
    <mergeCell ref="E24:E25"/>
    <mergeCell ref="F24:F25"/>
    <mergeCell ref="G24:G25"/>
    <mergeCell ref="H24:H25"/>
    <mergeCell ref="I24:I25"/>
    <mergeCell ref="L24:L25"/>
    <mergeCell ref="M24:M25"/>
    <mergeCell ref="N24:N25"/>
    <mergeCell ref="O24:O25"/>
    <mergeCell ref="P24:P25"/>
    <mergeCell ref="Q24:Q25"/>
    <mergeCell ref="R24:R25"/>
    <mergeCell ref="S24:S25"/>
    <mergeCell ref="T24:T25"/>
    <mergeCell ref="U24:U25"/>
    <mergeCell ref="V24:V25"/>
    <mergeCell ref="W24:W25"/>
    <mergeCell ref="AH22:AH23"/>
    <mergeCell ref="AI22:AI23"/>
    <mergeCell ref="AM22:AM23"/>
    <mergeCell ref="AN24:AN25"/>
    <mergeCell ref="AO24:AO25"/>
    <mergeCell ref="BT24:BT25"/>
    <mergeCell ref="BU24:BU25"/>
    <mergeCell ref="A22:A23"/>
    <mergeCell ref="K22:K23"/>
    <mergeCell ref="AE22:AE23"/>
    <mergeCell ref="AG22:AG23"/>
    <mergeCell ref="AL22:AL23"/>
    <mergeCell ref="BS22:BS23"/>
    <mergeCell ref="A24:A25"/>
    <mergeCell ref="K24:K25"/>
    <mergeCell ref="AE24:AE25"/>
    <mergeCell ref="AG24:AG25"/>
    <mergeCell ref="AI24:AI25"/>
    <mergeCell ref="AL24:AL25"/>
    <mergeCell ref="BS24:BS25"/>
    <mergeCell ref="X24:X25"/>
    <mergeCell ref="Y24:Y25"/>
    <mergeCell ref="Z24:Z25"/>
    <mergeCell ref="AA24:AA25"/>
    <mergeCell ref="AB24:AB25"/>
    <mergeCell ref="AC24:AC25"/>
    <mergeCell ref="BT22:BT23"/>
    <mergeCell ref="A13:A18"/>
    <mergeCell ref="A26:A27"/>
    <mergeCell ref="B26:B27"/>
    <mergeCell ref="C26:C27"/>
    <mergeCell ref="E26:E27"/>
    <mergeCell ref="F26:F27"/>
    <mergeCell ref="G26:G27"/>
    <mergeCell ref="H26:H27"/>
    <mergeCell ref="AM24:AM25"/>
    <mergeCell ref="L22:L23"/>
    <mergeCell ref="M22:M23"/>
    <mergeCell ref="N22:N23"/>
    <mergeCell ref="O22:O23"/>
    <mergeCell ref="P22:P23"/>
    <mergeCell ref="Q22:Q23"/>
    <mergeCell ref="R22:R23"/>
    <mergeCell ref="S22:S23"/>
    <mergeCell ref="T22:T23"/>
    <mergeCell ref="B22:B23"/>
    <mergeCell ref="C22:C23"/>
    <mergeCell ref="D22:D23"/>
    <mergeCell ref="E22:E23"/>
    <mergeCell ref="F22:F23"/>
    <mergeCell ref="G22:G23"/>
    <mergeCell ref="AB26:AB27"/>
    <mergeCell ref="AC26:AC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I16:I17"/>
    <mergeCell ref="K16:K17"/>
    <mergeCell ref="L16:L17"/>
    <mergeCell ref="M16:M17"/>
    <mergeCell ref="N16:N17"/>
    <mergeCell ref="O16:O17"/>
    <mergeCell ref="P16:P17"/>
    <mergeCell ref="Q16:Q17"/>
    <mergeCell ref="R16:R17"/>
    <mergeCell ref="C40:H40"/>
    <mergeCell ref="C41:H41"/>
    <mergeCell ref="B16:B17"/>
    <mergeCell ref="C16:C17"/>
    <mergeCell ref="D16:D17"/>
    <mergeCell ref="E16:E17"/>
    <mergeCell ref="F16:F17"/>
    <mergeCell ref="G16:G17"/>
    <mergeCell ref="H16:H17"/>
    <mergeCell ref="C38:H38"/>
    <mergeCell ref="C39:H39"/>
    <mergeCell ref="H22:H23"/>
    <mergeCell ref="C34:H34"/>
    <mergeCell ref="C32:H32"/>
    <mergeCell ref="B19:B21"/>
    <mergeCell ref="C19:C21"/>
    <mergeCell ref="BV16:BV17"/>
    <mergeCell ref="C42:H42"/>
    <mergeCell ref="AE16:AE17"/>
    <mergeCell ref="AG16:AG17"/>
    <mergeCell ref="AH16:AH17"/>
    <mergeCell ref="AI16:AI17"/>
    <mergeCell ref="AO16:AO17"/>
    <mergeCell ref="BR16:BR17"/>
    <mergeCell ref="BS16:BS17"/>
    <mergeCell ref="BT16:BT17"/>
    <mergeCell ref="BU16:BU17"/>
    <mergeCell ref="U16:U17"/>
    <mergeCell ref="V16:V17"/>
    <mergeCell ref="W16:W17"/>
    <mergeCell ref="X16:X17"/>
    <mergeCell ref="Y16:Y17"/>
    <mergeCell ref="Z16:Z17"/>
    <mergeCell ref="AA16:AA17"/>
    <mergeCell ref="AB16:AB17"/>
    <mergeCell ref="AC16:AC17"/>
    <mergeCell ref="AE26:AE27"/>
    <mergeCell ref="AG26:AG27"/>
    <mergeCell ref="AO26:AO27"/>
    <mergeCell ref="D26:D27"/>
  </mergeCells>
  <conditionalFormatting sqref="G8">
    <cfRule type="cellIs" dxfId="331" priority="611" operator="equal">
      <formula>"Posible"</formula>
    </cfRule>
    <cfRule type="containsText" dxfId="330" priority="610" operator="containsText" text="Casi seguro">
      <formula>NOT(ISERROR(SEARCH("Casi seguro",G8)))</formula>
    </cfRule>
    <cfRule type="containsText" dxfId="329" priority="609" operator="containsText" text="Probable">
      <formula>NOT(ISERROR(SEARCH("Probable",G8)))</formula>
    </cfRule>
    <cfRule type="containsText" dxfId="328" priority="608" operator="containsText" text="Improbable">
      <formula>NOT(ISERROR(SEARCH("Improbable",G8)))</formula>
    </cfRule>
    <cfRule type="containsText" dxfId="327" priority="607" operator="containsText" text="Rara vez">
      <formula>NOT(ISERROR(SEARCH("Rara vez",G8)))</formula>
    </cfRule>
  </conditionalFormatting>
  <conditionalFormatting sqref="G10">
    <cfRule type="containsText" dxfId="326" priority="569" operator="containsText" text="Casi seguro">
      <formula>NOT(ISERROR(SEARCH("Casi seguro",G10)))</formula>
    </cfRule>
    <cfRule type="containsText" dxfId="325" priority="567" operator="containsText" text="Improbable">
      <formula>NOT(ISERROR(SEARCH("Improbable",G10)))</formula>
    </cfRule>
    <cfRule type="containsText" dxfId="324" priority="566" operator="containsText" text="Rara vez">
      <formula>NOT(ISERROR(SEARCH("Rara vez",G10)))</formula>
    </cfRule>
    <cfRule type="containsText" dxfId="323" priority="568" operator="containsText" text="Probable">
      <formula>NOT(ISERROR(SEARCH("Probable",G10)))</formula>
    </cfRule>
    <cfRule type="cellIs" dxfId="322" priority="570" operator="equal">
      <formula>"Posible"</formula>
    </cfRule>
  </conditionalFormatting>
  <conditionalFormatting sqref="G16">
    <cfRule type="containsText" dxfId="321" priority="21" operator="containsText" text="Rara vez">
      <formula>NOT(ISERROR(SEARCH("Rara vez",G16)))</formula>
    </cfRule>
    <cfRule type="containsText" dxfId="320" priority="22" operator="containsText" text="Improbable">
      <formula>NOT(ISERROR(SEARCH("Improbable",G16)))</formula>
    </cfRule>
    <cfRule type="containsText" dxfId="319" priority="23" operator="containsText" text="Probable">
      <formula>NOT(ISERROR(SEARCH("Probable",G16)))</formula>
    </cfRule>
    <cfRule type="containsText" dxfId="318" priority="24" operator="containsText" text="Casi seguro">
      <formula>NOT(ISERROR(SEARCH("Casi seguro",G16)))</formula>
    </cfRule>
    <cfRule type="cellIs" dxfId="317" priority="25" operator="equal">
      <formula>"Posible"</formula>
    </cfRule>
  </conditionalFormatting>
  <conditionalFormatting sqref="G18">
    <cfRule type="containsText" dxfId="316" priority="295" operator="containsText" text="Improbable">
      <formula>NOT(ISERROR(SEARCH("Improbable",G18)))</formula>
    </cfRule>
    <cfRule type="cellIs" dxfId="315" priority="298" operator="equal">
      <formula>"Posible"</formula>
    </cfRule>
    <cfRule type="containsText" dxfId="314" priority="297" operator="containsText" text="Casi seguro">
      <formula>NOT(ISERROR(SEARCH("Casi seguro",G18)))</formula>
    </cfRule>
    <cfRule type="containsText" dxfId="313" priority="296" operator="containsText" text="Probable">
      <formula>NOT(ISERROR(SEARCH("Probable",G18)))</formula>
    </cfRule>
    <cfRule type="containsText" dxfId="312" priority="294" operator="containsText" text="Rara vez">
      <formula>NOT(ISERROR(SEARCH("Rara vez",G18)))</formula>
    </cfRule>
  </conditionalFormatting>
  <conditionalFormatting sqref="G19 AD19:AD21">
    <cfRule type="containsText" dxfId="311" priority="239" operator="containsText" text="Baja">
      <formula>NOT(ISERROR(SEARCH(("Baja"),(G19))))</formula>
    </cfRule>
    <cfRule type="containsText" dxfId="310" priority="238" operator="containsText" text="Muy Baja">
      <formula>NOT(ISERROR(SEARCH(("Muy Baja"),(G19))))</formula>
    </cfRule>
    <cfRule type="containsText" dxfId="309" priority="241" operator="containsText" text="Muy Alta">
      <formula>NOT(ISERROR(SEARCH(("Muy Alta"),(G19))))</formula>
    </cfRule>
    <cfRule type="cellIs" dxfId="308" priority="242" operator="equal">
      <formula>"Media"</formula>
    </cfRule>
    <cfRule type="containsText" dxfId="307" priority="240" operator="containsText" text="A l t a">
      <formula>NOT(ISERROR(SEARCH(("A l t a"),(G19))))</formula>
    </cfRule>
  </conditionalFormatting>
  <conditionalFormatting sqref="G21">
    <cfRule type="cellIs" dxfId="306" priority="224" operator="equal">
      <formula>"Media"</formula>
    </cfRule>
    <cfRule type="containsText" dxfId="305" priority="223" operator="containsText" text="Muy Alta">
      <formula>NOT(ISERROR(SEARCH(("Muy Alta"),(G21))))</formula>
    </cfRule>
    <cfRule type="containsText" dxfId="304" priority="222" operator="containsText" text="A l t a">
      <formula>NOT(ISERROR(SEARCH(("A l t a"),(G21))))</formula>
    </cfRule>
    <cfRule type="containsText" dxfId="303" priority="221" operator="containsText" text="Baja">
      <formula>NOT(ISERROR(SEARCH(("Baja"),(G21))))</formula>
    </cfRule>
    <cfRule type="containsText" dxfId="302" priority="220" operator="containsText" text="Muy Baja">
      <formula>NOT(ISERROR(SEARCH(("Muy Baja"),(G21))))</formula>
    </cfRule>
  </conditionalFormatting>
  <conditionalFormatting sqref="I8">
    <cfRule type="cellIs" dxfId="301" priority="644" operator="equal">
      <formula>"Posible"</formula>
    </cfRule>
    <cfRule type="containsText" dxfId="300" priority="643" operator="containsText" text="Casi seguro">
      <formula>NOT(ISERROR(SEARCH("Casi seguro",I8)))</formula>
    </cfRule>
    <cfRule type="containsText" dxfId="299" priority="642" operator="containsText" text="Probable">
      <formula>NOT(ISERROR(SEARCH("Probable",I8)))</formula>
    </cfRule>
    <cfRule type="containsText" dxfId="298" priority="640" operator="containsText" text="Rara vez">
      <formula>NOT(ISERROR(SEARCH("Rara vez",I8)))</formula>
    </cfRule>
    <cfRule type="containsText" dxfId="297" priority="641" operator="containsText" text="Improbable">
      <formula>NOT(ISERROR(SEARCH("Improbable",I8)))</formula>
    </cfRule>
  </conditionalFormatting>
  <conditionalFormatting sqref="I10:I13">
    <cfRule type="containsText" dxfId="296" priority="462" operator="containsText" text="Rara vez">
      <formula>NOT(ISERROR(SEARCH("Rara vez",I10)))</formula>
    </cfRule>
    <cfRule type="containsText" dxfId="295" priority="463" operator="containsText" text="Improbable">
      <formula>NOT(ISERROR(SEARCH("Improbable",I10)))</formula>
    </cfRule>
    <cfRule type="containsText" dxfId="294" priority="465" operator="containsText" text="Casi seguro">
      <formula>NOT(ISERROR(SEARCH("Casi seguro",I10)))</formula>
    </cfRule>
    <cfRule type="cellIs" dxfId="293" priority="466" operator="equal">
      <formula>"Posible"</formula>
    </cfRule>
    <cfRule type="containsText" dxfId="292" priority="464" operator="containsText" text="Probable">
      <formula>NOT(ISERROR(SEARCH("Probable",I10)))</formula>
    </cfRule>
  </conditionalFormatting>
  <conditionalFormatting sqref="I16">
    <cfRule type="containsText" dxfId="291" priority="40" operator="containsText" text="Rara vez">
      <formula>NOT(ISERROR(SEARCH("Rara vez",I16)))</formula>
    </cfRule>
    <cfRule type="containsText" dxfId="290" priority="42" operator="containsText" text="Probable">
      <formula>NOT(ISERROR(SEARCH("Probable",I16)))</formula>
    </cfRule>
    <cfRule type="containsText" dxfId="289" priority="43" operator="containsText" text="Casi seguro">
      <formula>NOT(ISERROR(SEARCH("Casi seguro",I16)))</formula>
    </cfRule>
    <cfRule type="cellIs" dxfId="288" priority="44" operator="equal">
      <formula>"Posible"</formula>
    </cfRule>
    <cfRule type="containsText" dxfId="287" priority="41" operator="containsText" text="Improbable">
      <formula>NOT(ISERROR(SEARCH("Improbable",I16)))</formula>
    </cfRule>
  </conditionalFormatting>
  <conditionalFormatting sqref="I18:I19">
    <cfRule type="cellIs" dxfId="286" priority="284" operator="equal">
      <formula>"Posible"</formula>
    </cfRule>
    <cfRule type="containsText" dxfId="285" priority="283" operator="containsText" text="Casi seguro">
      <formula>NOT(ISERROR(SEARCH("Casi seguro",I18)))</formula>
    </cfRule>
    <cfRule type="containsText" dxfId="284" priority="280" operator="containsText" text="Rara vez">
      <formula>NOT(ISERROR(SEARCH("Rara vez",I18)))</formula>
    </cfRule>
    <cfRule type="containsText" dxfId="283" priority="281" operator="containsText" text="Improbable">
      <formula>NOT(ISERROR(SEARCH("Improbable",I18)))</formula>
    </cfRule>
    <cfRule type="containsText" dxfId="282" priority="282" operator="containsText" text="Probable">
      <formula>NOT(ISERROR(SEARCH("Probable",I18)))</formula>
    </cfRule>
  </conditionalFormatting>
  <conditionalFormatting sqref="I21:I22">
    <cfRule type="containsText" dxfId="281" priority="192" operator="containsText" text="Rara vez">
      <formula>NOT(ISERROR(SEARCH("Rara vez",I21)))</formula>
    </cfRule>
    <cfRule type="containsText" dxfId="280" priority="193" operator="containsText" text="Improbable">
      <formula>NOT(ISERROR(SEARCH("Improbable",I21)))</formula>
    </cfRule>
    <cfRule type="containsText" dxfId="279" priority="194" operator="containsText" text="Probable">
      <formula>NOT(ISERROR(SEARCH("Probable",I21)))</formula>
    </cfRule>
    <cfRule type="containsText" dxfId="278" priority="195" operator="containsText" text="Casi seguro">
      <formula>NOT(ISERROR(SEARCH("Casi seguro",I21)))</formula>
    </cfRule>
    <cfRule type="cellIs" dxfId="277" priority="196" operator="equal">
      <formula>"Posible"</formula>
    </cfRule>
  </conditionalFormatting>
  <conditionalFormatting sqref="I24">
    <cfRule type="containsText" dxfId="276" priority="161" operator="containsText" text="Rara vez">
      <formula>NOT(ISERROR(SEARCH("Rara vez",I24)))</formula>
    </cfRule>
    <cfRule type="containsText" dxfId="275" priority="162" operator="containsText" text="Improbable">
      <formula>NOT(ISERROR(SEARCH("Improbable",I24)))</formula>
    </cfRule>
    <cfRule type="containsText" dxfId="274" priority="163" operator="containsText" text="Probable">
      <formula>NOT(ISERROR(SEARCH("Probable",I24)))</formula>
    </cfRule>
    <cfRule type="containsText" dxfId="273" priority="164" operator="containsText" text="Casi seguro">
      <formula>NOT(ISERROR(SEARCH("Casi seguro",I24)))</formula>
    </cfRule>
    <cfRule type="cellIs" dxfId="272" priority="165" operator="equal">
      <formula>"Posible"</formula>
    </cfRule>
  </conditionalFormatting>
  <conditionalFormatting sqref="I26">
    <cfRule type="containsText" dxfId="271" priority="120" operator="containsText" text="Probable">
      <formula>NOT(ISERROR(SEARCH("Probable",I26)))</formula>
    </cfRule>
    <cfRule type="cellIs" dxfId="270" priority="122" operator="equal">
      <formula>"Posible"</formula>
    </cfRule>
    <cfRule type="containsText" dxfId="269" priority="119" operator="containsText" text="Improbable">
      <formula>NOT(ISERROR(SEARCH("Improbable",I26)))</formula>
    </cfRule>
    <cfRule type="containsText" dxfId="268" priority="118" operator="containsText" text="Rara vez">
      <formula>NOT(ISERROR(SEARCH("Rara vez",I26)))</formula>
    </cfRule>
    <cfRule type="containsText" dxfId="267" priority="121" operator="containsText" text="Casi seguro">
      <formula>NOT(ISERROR(SEARCH("Casi seguro",I26)))</formula>
    </cfRule>
  </conditionalFormatting>
  <conditionalFormatting sqref="I28">
    <cfRule type="containsText" dxfId="266" priority="71" operator="containsText" text="Rara vez">
      <formula>NOT(ISERROR(SEARCH("Rara vez",I28)))</formula>
    </cfRule>
    <cfRule type="containsText" dxfId="265" priority="72" operator="containsText" text="Improbable">
      <formula>NOT(ISERROR(SEARCH("Improbable",I28)))</formula>
    </cfRule>
    <cfRule type="containsText" dxfId="264" priority="73" operator="containsText" text="Probable">
      <formula>NOT(ISERROR(SEARCH("Probable",I28)))</formula>
    </cfRule>
    <cfRule type="containsText" dxfId="263" priority="74" operator="containsText" text="Casi seguro">
      <formula>NOT(ISERROR(SEARCH("Casi seguro",I28)))</formula>
    </cfRule>
    <cfRule type="cellIs" dxfId="262" priority="75" operator="equal">
      <formula>"Posible"</formula>
    </cfRule>
  </conditionalFormatting>
  <conditionalFormatting sqref="J11:J15 AD13:AD15">
    <cfRule type="containsText" dxfId="261" priority="437" operator="containsText" text="A l t a">
      <formula>NOT(ISERROR(SEARCH(("A l t a"),(J11))))</formula>
    </cfRule>
    <cfRule type="containsText" dxfId="260" priority="438" operator="containsText" text="Muy Alta">
      <formula>NOT(ISERROR(SEARCH(("Muy Alta"),(J11))))</formula>
    </cfRule>
    <cfRule type="containsText" dxfId="259" priority="435" operator="containsText" text="Muy Baja">
      <formula>NOT(ISERROR(SEARCH(("Muy Baja"),(J11))))</formula>
    </cfRule>
    <cfRule type="containsText" dxfId="258" priority="436" operator="containsText" text="Baja">
      <formula>NOT(ISERROR(SEARCH(("Baja"),(J11))))</formula>
    </cfRule>
    <cfRule type="cellIs" dxfId="257" priority="439" operator="equal">
      <formula>"Media"</formula>
    </cfRule>
  </conditionalFormatting>
  <conditionalFormatting sqref="J19:J22">
    <cfRule type="cellIs" dxfId="256" priority="201" operator="equal">
      <formula>"Media"</formula>
    </cfRule>
    <cfRule type="containsText" dxfId="255" priority="200" operator="containsText" text="Muy Alta">
      <formula>NOT(ISERROR(SEARCH(("Muy Alta"),(J19))))</formula>
    </cfRule>
    <cfRule type="containsText" dxfId="254" priority="199" operator="containsText" text="A l t a">
      <formula>NOT(ISERROR(SEARCH(("A l t a"),(J19))))</formula>
    </cfRule>
    <cfRule type="containsText" dxfId="253" priority="198" operator="containsText" text="Baja">
      <formula>NOT(ISERROR(SEARCH(("Baja"),(J19))))</formula>
    </cfRule>
    <cfRule type="containsText" dxfId="252" priority="197" operator="containsText" text="Muy Baja">
      <formula>NOT(ISERROR(SEARCH(("Muy Baja"),(J19))))</formula>
    </cfRule>
  </conditionalFormatting>
  <conditionalFormatting sqref="J26:J28">
    <cfRule type="cellIs" dxfId="251" priority="80" operator="equal">
      <formula>"Media"</formula>
    </cfRule>
    <cfRule type="containsText" dxfId="250" priority="76" operator="containsText" text="Muy Baja">
      <formula>NOT(ISERROR(SEARCH(("Muy Baja"),(J26))))</formula>
    </cfRule>
    <cfRule type="containsText" dxfId="249" priority="77" operator="containsText" text="Baja">
      <formula>NOT(ISERROR(SEARCH(("Baja"),(J26))))</formula>
    </cfRule>
    <cfRule type="containsText" dxfId="248" priority="78" operator="containsText" text="A l t a">
      <formula>NOT(ISERROR(SEARCH(("A l t a"),(J26))))</formula>
    </cfRule>
    <cfRule type="containsText" dxfId="247" priority="79" operator="containsText" text="Muy Alta">
      <formula>NOT(ISERROR(SEARCH(("Muy Alta"),(J26))))</formula>
    </cfRule>
  </conditionalFormatting>
  <conditionalFormatting sqref="J8:AD8">
    <cfRule type="containsText" dxfId="246" priority="628" operator="containsText" text="Baja">
      <formula>NOT(ISERROR(SEARCH(("Baja"),(J8))))</formula>
    </cfRule>
    <cfRule type="cellIs" dxfId="245" priority="631" operator="equal">
      <formula>"Media"</formula>
    </cfRule>
    <cfRule type="containsText" dxfId="244" priority="630" operator="containsText" text="Muy Alta">
      <formula>NOT(ISERROR(SEARCH(("Muy Alta"),(J8))))</formula>
    </cfRule>
    <cfRule type="containsText" dxfId="243" priority="629" operator="containsText" text="A l t a">
      <formula>NOT(ISERROR(SEARCH(("A l t a"),(J8))))</formula>
    </cfRule>
    <cfRule type="containsText" dxfId="242" priority="627" operator="containsText" text="Muy Baja">
      <formula>NOT(ISERROR(SEARCH(("Muy Baja"),(J8))))</formula>
    </cfRule>
  </conditionalFormatting>
  <conditionalFormatting sqref="J10:AD10">
    <cfRule type="containsText" dxfId="241" priority="584" operator="containsText" text="Muy Baja">
      <formula>NOT(ISERROR(SEARCH(("Muy Baja"),(J10))))</formula>
    </cfRule>
    <cfRule type="cellIs" dxfId="240" priority="588" operator="equal">
      <formula>"Media"</formula>
    </cfRule>
    <cfRule type="containsText" dxfId="239" priority="586" operator="containsText" text="A l t a">
      <formula>NOT(ISERROR(SEARCH(("A l t a"),(J10))))</formula>
    </cfRule>
    <cfRule type="containsText" dxfId="238" priority="587" operator="containsText" text="Muy Alta">
      <formula>NOT(ISERROR(SEARCH(("Muy Alta"),(J10))))</formula>
    </cfRule>
    <cfRule type="containsText" dxfId="237" priority="585" operator="containsText" text="Baja">
      <formula>NOT(ISERROR(SEARCH(("Baja"),(J10))))</formula>
    </cfRule>
  </conditionalFormatting>
  <conditionalFormatting sqref="J16:AD16">
    <cfRule type="containsText" dxfId="236" priority="30" operator="containsText" text="Muy Baja">
      <formula>NOT(ISERROR(SEARCH(("Muy Baja"),(J16))))</formula>
    </cfRule>
    <cfRule type="containsText" dxfId="235" priority="31" operator="containsText" text="Baja">
      <formula>NOT(ISERROR(SEARCH(("Baja"),(J16))))</formula>
    </cfRule>
    <cfRule type="cellIs" dxfId="234" priority="34" operator="equal">
      <formula>"Media"</formula>
    </cfRule>
    <cfRule type="containsText" dxfId="233" priority="33" operator="containsText" text="Muy Alta">
      <formula>NOT(ISERROR(SEARCH(("Muy Alta"),(J16))))</formula>
    </cfRule>
    <cfRule type="containsText" dxfId="232" priority="32" operator="containsText" text="A l t a">
      <formula>NOT(ISERROR(SEARCH(("A l t a"),(J16))))</formula>
    </cfRule>
  </conditionalFormatting>
  <conditionalFormatting sqref="J18:AD18">
    <cfRule type="containsText" dxfId="231" priority="316" operator="containsText" text="A l t a">
      <formula>NOT(ISERROR(SEARCH(("A l t a"),(J18))))</formula>
    </cfRule>
    <cfRule type="containsText" dxfId="230" priority="317" operator="containsText" text="Muy Alta">
      <formula>NOT(ISERROR(SEARCH(("Muy Alta"),(J18))))</formula>
    </cfRule>
    <cfRule type="cellIs" dxfId="229" priority="318" operator="equal">
      <formula>"Media"</formula>
    </cfRule>
    <cfRule type="containsText" dxfId="228" priority="314" operator="containsText" text="Muy Baja">
      <formula>NOT(ISERROR(SEARCH(("Muy Baja"),(J18))))</formula>
    </cfRule>
    <cfRule type="containsText" dxfId="227" priority="315" operator="containsText" text="Baja">
      <formula>NOT(ISERROR(SEARCH(("Baja"),(J18))))</formula>
    </cfRule>
  </conditionalFormatting>
  <conditionalFormatting sqref="K22:X22">
    <cfRule type="cellIs" dxfId="226" priority="174" operator="equal">
      <formula>"Media"</formula>
    </cfRule>
    <cfRule type="containsText" dxfId="225" priority="204" operator="containsText" text="A l t a">
      <formula>NOT(ISERROR(SEARCH(("A l t a"),(#REF!))))</formula>
    </cfRule>
    <cfRule type="containsText" dxfId="224" priority="205" operator="containsText" text="Muy Alta">
      <formula>NOT(ISERROR(SEARCH(("Muy Alta"),(#REF!))))</formula>
    </cfRule>
    <cfRule type="containsText" dxfId="223" priority="203" operator="containsText" text="Baja">
      <formula>NOT(ISERROR(SEARCH(("Baja"),(#REF!))))</formula>
    </cfRule>
    <cfRule type="containsText" dxfId="222" priority="202" operator="containsText" text="Muy Baja">
      <formula>NOT(ISERROR(SEARCH(("Muy Baja"),(#REF!))))</formula>
    </cfRule>
  </conditionalFormatting>
  <conditionalFormatting sqref="K24:X24">
    <cfRule type="cellIs" dxfId="221" priority="143" operator="equal">
      <formula>"Media"</formula>
    </cfRule>
    <cfRule type="containsText" dxfId="220" priority="157" operator="containsText" text="Muy Baja">
      <formula>NOT(ISERROR(SEARCH(("Muy Baja"),(#REF!))))</formula>
    </cfRule>
    <cfRule type="containsText" dxfId="219" priority="158" operator="containsText" text="Baja">
      <formula>NOT(ISERROR(SEARCH(("Baja"),(#REF!))))</formula>
    </cfRule>
    <cfRule type="containsText" dxfId="218" priority="159" operator="containsText" text="A l t a">
      <formula>NOT(ISERROR(SEARCH(("A l t a"),(#REF!))))</formula>
    </cfRule>
    <cfRule type="containsText" dxfId="217" priority="160" operator="containsText" text="Muy Alta">
      <formula>NOT(ISERROR(SEARCH(("Muy Alta"),(#REF!))))</formula>
    </cfRule>
  </conditionalFormatting>
  <conditionalFormatting sqref="K28:X28">
    <cfRule type="containsText" dxfId="216" priority="81" operator="containsText" text="Muy Baja">
      <formula>NOT(ISERROR(SEARCH(("Muy Baja"),(#REF!))))</formula>
    </cfRule>
    <cfRule type="containsText" dxfId="215" priority="82" operator="containsText" text="Baja">
      <formula>NOT(ISERROR(SEARCH(("Baja"),(#REF!))))</formula>
    </cfRule>
    <cfRule type="containsText" dxfId="214" priority="84" operator="containsText" text="Muy Alta">
      <formula>NOT(ISERROR(SEARCH(("Muy Alta"),(#REF!))))</formula>
    </cfRule>
    <cfRule type="cellIs" dxfId="213" priority="45" operator="equal">
      <formula>"Media"</formula>
    </cfRule>
    <cfRule type="containsText" dxfId="212" priority="83" operator="containsText" text="A l t a">
      <formula>NOT(ISERROR(SEARCH(("A l t a"),(#REF!))))</formula>
    </cfRule>
  </conditionalFormatting>
  <conditionalFormatting sqref="K13:AC13">
    <cfRule type="containsText" dxfId="211" priority="367" operator="containsText" text="Muy Baja">
      <formula>NOT(ISERROR(SEARCH(("Muy Baja"),(K13))))</formula>
    </cfRule>
    <cfRule type="containsText" dxfId="210" priority="368" operator="containsText" text="Baja">
      <formula>NOT(ISERROR(SEARCH(("Baja"),(K13))))</formula>
    </cfRule>
    <cfRule type="containsText" dxfId="209" priority="369" operator="containsText" text="A l t a">
      <formula>NOT(ISERROR(SEARCH(("A l t a"),(K13))))</formula>
    </cfRule>
    <cfRule type="containsText" dxfId="208" priority="370" operator="containsText" text="Muy Alta">
      <formula>NOT(ISERROR(SEARCH(("Muy Alta"),(K13))))</formula>
    </cfRule>
    <cfRule type="cellIs" dxfId="207" priority="371" operator="equal">
      <formula>"Media"</formula>
    </cfRule>
  </conditionalFormatting>
  <conditionalFormatting sqref="K19:AC19">
    <cfRule type="containsText" dxfId="206" priority="234" operator="containsText" text="Baja">
      <formula>NOT(ISERROR(SEARCH("Baja",K19)))</formula>
    </cfRule>
    <cfRule type="cellIs" dxfId="205" priority="237" operator="equal">
      <formula>"Media"</formula>
    </cfRule>
    <cfRule type="containsText" dxfId="204" priority="236" operator="containsText" text="Muy Alta">
      <formula>NOT(ISERROR(SEARCH("Muy Alta",K19)))</formula>
    </cfRule>
    <cfRule type="containsText" dxfId="203" priority="233" operator="containsText" text="Muy Baja">
      <formula>NOT(ISERROR(SEARCH("Muy Baja",K19)))</formula>
    </cfRule>
    <cfRule type="containsText" dxfId="202" priority="235" operator="containsText" text="A l t a">
      <formula>NOT(ISERROR(SEARCH("A l t a",K19)))</formula>
    </cfRule>
  </conditionalFormatting>
  <conditionalFormatting sqref="K21:AC21">
    <cfRule type="containsText" dxfId="201" priority="243" operator="containsText" text="Muy Baja">
      <formula>NOT(ISERROR(SEARCH("Muy Baja",K21)))</formula>
    </cfRule>
    <cfRule type="cellIs" dxfId="200" priority="247" operator="equal">
      <formula>"Media"</formula>
    </cfRule>
    <cfRule type="containsText" dxfId="199" priority="246" operator="containsText" text="Muy Alta">
      <formula>NOT(ISERROR(SEARCH("Muy Alta",K21)))</formula>
    </cfRule>
    <cfRule type="containsText" dxfId="198" priority="245" operator="containsText" text="A l t a">
      <formula>NOT(ISERROR(SEARCH("A l t a",K21)))</formula>
    </cfRule>
    <cfRule type="containsText" dxfId="197" priority="244" operator="containsText" text="Baja">
      <formula>NOT(ISERROR(SEARCH("Baja",K21)))</formula>
    </cfRule>
  </conditionalFormatting>
  <conditionalFormatting sqref="K26:AD26 AD27">
    <cfRule type="containsText" dxfId="196" priority="107" operator="containsText" text="A l t a">
      <formula>NOT(ISERROR(SEARCH(("A l t a"),(K26))))</formula>
    </cfRule>
    <cfRule type="containsText" dxfId="195" priority="106" operator="containsText" text="Baja">
      <formula>NOT(ISERROR(SEARCH(("Baja"),(K26))))</formula>
    </cfRule>
    <cfRule type="containsText" dxfId="194" priority="105" operator="containsText" text="Muy Baja">
      <formula>NOT(ISERROR(SEARCH(("Muy Baja"),(K26))))</formula>
    </cfRule>
    <cfRule type="containsText" dxfId="193" priority="108" operator="containsText" text="Muy Alta">
      <formula>NOT(ISERROR(SEARCH(("Muy Alta"),(K26))))</formula>
    </cfRule>
    <cfRule type="cellIs" dxfId="192" priority="109" operator="equal">
      <formula>"Media"</formula>
    </cfRule>
  </conditionalFormatting>
  <conditionalFormatting sqref="Y22:AD22">
    <cfRule type="containsText" dxfId="191" priority="180" operator="containsText" text="Baja">
      <formula>NOT(ISERROR(SEARCH(("Baja"),(Y22))))</formula>
    </cfRule>
    <cfRule type="containsText" dxfId="190" priority="179" operator="containsText" text="Muy Baja">
      <formula>NOT(ISERROR(SEARCH(("Muy Baja"),(Y22))))</formula>
    </cfRule>
    <cfRule type="containsText" dxfId="189" priority="181" operator="containsText" text="A l t a">
      <formula>NOT(ISERROR(SEARCH(("A l t a"),(Y22))))</formula>
    </cfRule>
    <cfRule type="containsText" dxfId="188" priority="182" operator="containsText" text="Muy Alta">
      <formula>NOT(ISERROR(SEARCH(("Muy Alta"),(Y22))))</formula>
    </cfRule>
    <cfRule type="cellIs" dxfId="187" priority="183" operator="equal">
      <formula>"Media"</formula>
    </cfRule>
  </conditionalFormatting>
  <conditionalFormatting sqref="Y24:AD24">
    <cfRule type="containsText" dxfId="186" priority="146" operator="containsText" text="A l t a">
      <formula>NOT(ISERROR(SEARCH(("A l t a"),(Y24))))</formula>
    </cfRule>
    <cfRule type="containsText" dxfId="185" priority="147" operator="containsText" text="Muy Alta">
      <formula>NOT(ISERROR(SEARCH(("Muy Alta"),(Y24))))</formula>
    </cfRule>
    <cfRule type="cellIs" dxfId="184" priority="148" operator="equal">
      <formula>"Media"</formula>
    </cfRule>
    <cfRule type="containsText" dxfId="183" priority="144" operator="containsText" text="Muy Baja">
      <formula>NOT(ISERROR(SEARCH(("Muy Baja"),(Y24))))</formula>
    </cfRule>
    <cfRule type="containsText" dxfId="182" priority="145" operator="containsText" text="Baja">
      <formula>NOT(ISERROR(SEARCH(("Baja"),(Y24))))</formula>
    </cfRule>
  </conditionalFormatting>
  <conditionalFormatting sqref="Y28:AD28">
    <cfRule type="containsText" dxfId="181" priority="61" operator="containsText" text="Muy Alta">
      <formula>NOT(ISERROR(SEARCH(("Muy Alta"),(Y28))))</formula>
    </cfRule>
    <cfRule type="cellIs" dxfId="180" priority="62" operator="equal">
      <formula>"Media"</formula>
    </cfRule>
    <cfRule type="containsText" dxfId="179" priority="60" operator="containsText" text="A l t a">
      <formula>NOT(ISERROR(SEARCH(("A l t a"),(Y28))))</formula>
    </cfRule>
    <cfRule type="containsText" dxfId="178" priority="59" operator="containsText" text="Baja">
      <formula>NOT(ISERROR(SEARCH(("Baja"),(Y28))))</formula>
    </cfRule>
    <cfRule type="containsText" dxfId="177" priority="58" operator="containsText" text="Muy Baja">
      <formula>NOT(ISERROR(SEARCH(("Muy Baja"),(Y28))))</formula>
    </cfRule>
  </conditionalFormatting>
  <conditionalFormatting sqref="AB11:AD12">
    <cfRule type="containsText" dxfId="176" priority="532" operator="containsText" text="Muy Baja">
      <formula>NOT(ISERROR(SEARCH(("Muy Baja"),(AB11))))</formula>
    </cfRule>
    <cfRule type="containsText" dxfId="175" priority="533" operator="containsText" text="Baja">
      <formula>NOT(ISERROR(SEARCH(("Baja"),(AB11))))</formula>
    </cfRule>
    <cfRule type="containsText" dxfId="174" priority="534" operator="containsText" text="A l t a">
      <formula>NOT(ISERROR(SEARCH(("A l t a"),(AB11))))</formula>
    </cfRule>
    <cfRule type="containsText" dxfId="173" priority="535" operator="containsText" text="Muy Alta">
      <formula>NOT(ISERROR(SEARCH(("Muy Alta"),(AB11))))</formula>
    </cfRule>
    <cfRule type="cellIs" dxfId="172" priority="536" operator="equal">
      <formula>"Media"</formula>
    </cfRule>
  </conditionalFormatting>
  <conditionalFormatting sqref="AE8">
    <cfRule type="containsText" dxfId="171" priority="637" operator="containsText" text="Mayor">
      <formula>NOT(ISERROR(SEARCH(("Mayor"),(AE8))))</formula>
    </cfRule>
    <cfRule type="containsText" dxfId="170" priority="638" operator="containsText" text="Menor">
      <formula>NOT(ISERROR(SEARCH(("Menor"),(AE8))))</formula>
    </cfRule>
    <cfRule type="containsText" dxfId="169" priority="639" operator="containsText" text="Leve">
      <formula>NOT(ISERROR(SEARCH(("Leve"),(AE8))))</formula>
    </cfRule>
    <cfRule type="containsText" dxfId="168" priority="636" operator="containsText" text="Catastrófico">
      <formula>NOT(ISERROR(SEARCH(("Catastrófico"),(AE8))))</formula>
    </cfRule>
  </conditionalFormatting>
  <conditionalFormatting sqref="AE10:AE13">
    <cfRule type="containsText" dxfId="167" priority="447" operator="containsText" text="Leve">
      <formula>NOT(ISERROR(SEARCH(("Leve"),(AE10))))</formula>
    </cfRule>
    <cfRule type="containsText" dxfId="166" priority="444" operator="containsText" text="Catastrófico">
      <formula>NOT(ISERROR(SEARCH(("Catastrófico"),(AE10))))</formula>
    </cfRule>
    <cfRule type="containsText" dxfId="165" priority="445" operator="containsText" text="Mayor">
      <formula>NOT(ISERROR(SEARCH(("Mayor"),(AE10))))</formula>
    </cfRule>
    <cfRule type="containsText" dxfId="164" priority="446" operator="containsText" text="Menor">
      <formula>NOT(ISERROR(SEARCH(("Menor"),(AE10))))</formula>
    </cfRule>
  </conditionalFormatting>
  <conditionalFormatting sqref="AE16">
    <cfRule type="containsText" dxfId="163" priority="39" operator="containsText" text="Leve">
      <formula>NOT(ISERROR(SEARCH(("Leve"),(AE16))))</formula>
    </cfRule>
    <cfRule type="containsText" dxfId="162" priority="38" operator="containsText" text="Menor">
      <formula>NOT(ISERROR(SEARCH(("Menor"),(AE16))))</formula>
    </cfRule>
    <cfRule type="containsText" dxfId="161" priority="37" operator="containsText" text="Mayor">
      <formula>NOT(ISERROR(SEARCH(("Mayor"),(AE16))))</formula>
    </cfRule>
    <cfRule type="containsText" dxfId="160" priority="35" operator="containsText" text="Moderado">
      <formula>NOT(ISERROR(SEARCH(("Moderado"),(AE16))))</formula>
    </cfRule>
    <cfRule type="containsText" dxfId="159" priority="36" operator="containsText" text="Catastrófico">
      <formula>NOT(ISERROR(SEARCH(("Catastrófico"),(AE16))))</formula>
    </cfRule>
  </conditionalFormatting>
  <conditionalFormatting sqref="AE18:AE19">
    <cfRule type="containsText" dxfId="158" priority="279" operator="containsText" text="Leve">
      <formula>NOT(ISERROR(SEARCH(("Leve"),(AE18))))</formula>
    </cfRule>
    <cfRule type="containsText" dxfId="157" priority="278" operator="containsText" text="Menor">
      <formula>NOT(ISERROR(SEARCH(("Menor"),(AE18))))</formula>
    </cfRule>
    <cfRule type="containsText" dxfId="156" priority="277" operator="containsText" text="Mayor">
      <formula>NOT(ISERROR(SEARCH(("Mayor"),(AE18))))</formula>
    </cfRule>
    <cfRule type="containsText" dxfId="155" priority="276" operator="containsText" text="Catastrófico">
      <formula>NOT(ISERROR(SEARCH(("Catastrófico"),(AE18))))</formula>
    </cfRule>
  </conditionalFormatting>
  <conditionalFormatting sqref="AE21">
    <cfRule type="containsText" dxfId="154" priority="288" operator="containsText" text="Menor">
      <formula>NOT(ISERROR(SEARCH(("Menor"),(AE21))))</formula>
    </cfRule>
    <cfRule type="containsText" dxfId="153" priority="289" operator="containsText" text="Leve">
      <formula>NOT(ISERROR(SEARCH(("Leve"),(AE21))))</formula>
    </cfRule>
    <cfRule type="containsText" dxfId="152" priority="287" operator="containsText" text="Moderado">
      <formula>NOT(ISERROR(SEARCH(("Moderado"),(AE21))))</formula>
    </cfRule>
  </conditionalFormatting>
  <conditionalFormatting sqref="AE21:AE22">
    <cfRule type="containsText" dxfId="151" priority="189" operator="containsText" text="Mayor">
      <formula>NOT(ISERROR(SEARCH(("Mayor"),(AE21))))</formula>
    </cfRule>
    <cfRule type="containsText" dxfId="150" priority="188" operator="containsText" text="Catastrófico">
      <formula>NOT(ISERROR(SEARCH(("Catastrófico"),(AE21))))</formula>
    </cfRule>
  </conditionalFormatting>
  <conditionalFormatting sqref="AE22">
    <cfRule type="containsText" dxfId="149" priority="190" operator="containsText" text="Menor">
      <formula>NOT(ISERROR(SEARCH(("Menor"),(AE22))))</formula>
    </cfRule>
    <cfRule type="containsText" dxfId="148" priority="191" operator="containsText" text="Leve">
      <formula>NOT(ISERROR(SEARCH(("Leve"),(AE22))))</formula>
    </cfRule>
  </conditionalFormatting>
  <conditionalFormatting sqref="AE24">
    <cfRule type="containsText" dxfId="147" priority="153" operator="containsText" text="Catastrófico">
      <formula>NOT(ISERROR(SEARCH(("Catastrófico"),(AE24))))</formula>
    </cfRule>
    <cfRule type="containsText" dxfId="146" priority="154" operator="containsText" text="Mayor">
      <formula>NOT(ISERROR(SEARCH(("Mayor"),(AE24))))</formula>
    </cfRule>
    <cfRule type="containsText" dxfId="145" priority="156" operator="containsText" text="Leve">
      <formula>NOT(ISERROR(SEARCH(("Leve"),(AE24))))</formula>
    </cfRule>
    <cfRule type="containsText" dxfId="144" priority="155" operator="containsText" text="Menor">
      <formula>NOT(ISERROR(SEARCH(("Menor"),(AE24))))</formula>
    </cfRule>
  </conditionalFormatting>
  <conditionalFormatting sqref="AE26">
    <cfRule type="containsText" dxfId="143" priority="114" operator="containsText" text="Catastrófico">
      <formula>NOT(ISERROR(SEARCH(("Catastrófico"),(AE26))))</formula>
    </cfRule>
    <cfRule type="containsText" dxfId="142" priority="115" operator="containsText" text="Mayor">
      <formula>NOT(ISERROR(SEARCH(("Mayor"),(AE26))))</formula>
    </cfRule>
    <cfRule type="containsText" dxfId="141" priority="116" operator="containsText" text="Menor">
      <formula>NOT(ISERROR(SEARCH(("Menor"),(AE26))))</formula>
    </cfRule>
    <cfRule type="containsText" dxfId="140" priority="117" operator="containsText" text="Leve">
      <formula>NOT(ISERROR(SEARCH(("Leve"),(AE26))))</formula>
    </cfRule>
  </conditionalFormatting>
  <conditionalFormatting sqref="AE28">
    <cfRule type="containsText" dxfId="139" priority="70" operator="containsText" text="Leve">
      <formula>NOT(ISERROR(SEARCH(("Leve"),(AE28))))</formula>
    </cfRule>
    <cfRule type="containsText" dxfId="138" priority="67" operator="containsText" text="Catastrófico">
      <formula>NOT(ISERROR(SEARCH(("Catastrófico"),(AE28))))</formula>
    </cfRule>
    <cfRule type="containsText" dxfId="137" priority="68" operator="containsText" text="Mayor">
      <formula>NOT(ISERROR(SEARCH(("Mayor"),(AE28))))</formula>
    </cfRule>
    <cfRule type="containsText" dxfId="136" priority="69" operator="containsText" text="Menor">
      <formula>NOT(ISERROR(SEARCH(("Menor"),(AE28))))</formula>
    </cfRule>
  </conditionalFormatting>
  <conditionalFormatting sqref="AG8 AI8 AE8">
    <cfRule type="containsText" dxfId="135" priority="634" operator="containsText" text="Moderado">
      <formula>NOT(ISERROR(SEARCH(("Moderado"),(AE8))))</formula>
    </cfRule>
  </conditionalFormatting>
  <conditionalFormatting sqref="AG8 AI8">
    <cfRule type="containsText" dxfId="134" priority="632" operator="containsText" text="Extremo">
      <formula>NOT(ISERROR(SEARCH(("Extremo"),(AG8))))</formula>
    </cfRule>
    <cfRule type="containsText" dxfId="133" priority="633" operator="containsText" text="Alto">
      <formula>NOT(ISERROR(SEARCH(("Alto"),(AG8))))</formula>
    </cfRule>
    <cfRule type="containsText" dxfId="132" priority="635" operator="containsText" text="Bajo">
      <formula>NOT(ISERROR(SEARCH(("Bajo"),(AG8))))</formula>
    </cfRule>
  </conditionalFormatting>
  <conditionalFormatting sqref="AG10:AG13 AH14:AI14 AL14:AN14 AE10:AE13">
    <cfRule type="containsText" dxfId="131" priority="442" operator="containsText" text="Moderado">
      <formula>NOT(ISERROR(SEARCH(("Moderado"),(AE10))))</formula>
    </cfRule>
  </conditionalFormatting>
  <conditionalFormatting sqref="AG10:AG13 AH14:AI14 AL14:AN14">
    <cfRule type="containsText" dxfId="130" priority="443" operator="containsText" text="Bajo">
      <formula>NOT(ISERROR(SEARCH(("Bajo"),(AG10))))</formula>
    </cfRule>
    <cfRule type="containsText" dxfId="129" priority="441" operator="containsText" text="Alto">
      <formula>NOT(ISERROR(SEARCH(("Alto"),(AG10))))</formula>
    </cfRule>
    <cfRule type="containsText" dxfId="128" priority="440" operator="containsText" text="Extremo">
      <formula>NOT(ISERROR(SEARCH(("Extremo"),(AG10))))</formula>
    </cfRule>
  </conditionalFormatting>
  <conditionalFormatting sqref="AG19 AI19 AJ20:AN20 AE18:AE19">
    <cfRule type="containsText" dxfId="127" priority="274" operator="containsText" text="Moderado">
      <formula>NOT(ISERROR(SEARCH(("Moderado"),(AE18))))</formula>
    </cfRule>
  </conditionalFormatting>
  <conditionalFormatting sqref="AG19 AI19 AJ20:AN20">
    <cfRule type="containsText" dxfId="126" priority="273" operator="containsText" text="Alto">
      <formula>NOT(ISERROR(SEARCH(("Alto"),(AG19))))</formula>
    </cfRule>
    <cfRule type="containsText" dxfId="125" priority="275" operator="containsText" text="Bajo">
      <formula>NOT(ISERROR(SEARCH(("Bajo"),(AG19))))</formula>
    </cfRule>
  </conditionalFormatting>
  <conditionalFormatting sqref="AG21">
    <cfRule type="containsText" dxfId="124" priority="265" operator="containsText" text="Moderado">
      <formula>NOT(ISERROR(SEARCH(("Moderado"),(AG21))))</formula>
    </cfRule>
    <cfRule type="containsText" dxfId="123" priority="264" operator="containsText" text="Alto">
      <formula>NOT(ISERROR(SEARCH(("Alto"),(AG21))))</formula>
    </cfRule>
    <cfRule type="containsText" dxfId="122" priority="266" operator="containsText" text="Bajo">
      <formula>NOT(ISERROR(SEARCH(("Bajo"),(AG21))))</formula>
    </cfRule>
    <cfRule type="containsText" dxfId="121" priority="263" operator="containsText" text="Extremo">
      <formula>NOT(ISERROR(SEARCH(("Extremo"),(AG21))))</formula>
    </cfRule>
  </conditionalFormatting>
  <conditionalFormatting sqref="AG24 AE24">
    <cfRule type="containsText" dxfId="120" priority="151" operator="containsText" text="Moderado">
      <formula>NOT(ISERROR(SEARCH(("Moderado"),(AE24))))</formula>
    </cfRule>
  </conditionalFormatting>
  <conditionalFormatting sqref="AG24">
    <cfRule type="containsText" dxfId="119" priority="152" operator="containsText" text="Bajo">
      <formula>NOT(ISERROR(SEARCH(("Bajo"),(AG24))))</formula>
    </cfRule>
    <cfRule type="containsText" dxfId="118" priority="149" operator="containsText" text="Extremo">
      <formula>NOT(ISERROR(SEARCH(("Extremo"),(AG24))))</formula>
    </cfRule>
    <cfRule type="containsText" dxfId="117" priority="150" operator="containsText" text="Alto">
      <formula>NOT(ISERROR(SEARCH(("Alto"),(AG24))))</formula>
    </cfRule>
  </conditionalFormatting>
  <conditionalFormatting sqref="AG16:AI16">
    <cfRule type="containsText" dxfId="116" priority="18" operator="containsText" text="Alto">
      <formula>NOT(ISERROR(SEARCH(("Alto"),(AG16))))</formula>
    </cfRule>
    <cfRule type="containsText" dxfId="115" priority="17" operator="containsText" text="Extremo">
      <formula>NOT(ISERROR(SEARCH(("Extremo"),(AG16))))</formula>
    </cfRule>
    <cfRule type="containsText" dxfId="114" priority="20" operator="containsText" text="Bajo">
      <formula>NOT(ISERROR(SEARCH(("Bajo"),(AG16))))</formula>
    </cfRule>
    <cfRule type="containsText" dxfId="113" priority="19" operator="containsText" text="Moderado">
      <formula>NOT(ISERROR(SEARCH(("Moderado"),(AG16))))</formula>
    </cfRule>
  </conditionalFormatting>
  <conditionalFormatting sqref="AG18:AI18">
    <cfRule type="containsText" dxfId="112" priority="290" operator="containsText" text="Extremo">
      <formula>NOT(ISERROR(SEARCH(("Extremo"),(AG18))))</formula>
    </cfRule>
    <cfRule type="containsText" dxfId="111" priority="291" operator="containsText" text="Alto">
      <formula>NOT(ISERROR(SEARCH(("Alto"),(AG18))))</formula>
    </cfRule>
    <cfRule type="containsText" dxfId="110" priority="292" operator="containsText" text="Moderado">
      <formula>NOT(ISERROR(SEARCH(("Moderado"),(AG18))))</formula>
    </cfRule>
    <cfRule type="containsText" dxfId="109" priority="293" operator="containsText" text="Bajo">
      <formula>NOT(ISERROR(SEARCH(("Bajo"),(AG18))))</formula>
    </cfRule>
  </conditionalFormatting>
  <conditionalFormatting sqref="AG22:AI22 AE22">
    <cfRule type="containsText" dxfId="108" priority="186" operator="containsText" text="Moderado">
      <formula>NOT(ISERROR(SEARCH(("Moderado"),(AE22))))</formula>
    </cfRule>
  </conditionalFormatting>
  <conditionalFormatting sqref="AG22:AI22">
    <cfRule type="containsText" dxfId="107" priority="185" operator="containsText" text="Alto">
      <formula>NOT(ISERROR(SEARCH(("Alto"),(AG22))))</formula>
    </cfRule>
    <cfRule type="containsText" dxfId="106" priority="184" operator="containsText" text="Extremo">
      <formula>NOT(ISERROR(SEARCH(("Extremo"),(AG22))))</formula>
    </cfRule>
    <cfRule type="containsText" dxfId="105" priority="187" operator="containsText" text="Bajo">
      <formula>NOT(ISERROR(SEARCH(("Bajo"),(AG22))))</formula>
    </cfRule>
  </conditionalFormatting>
  <conditionalFormatting sqref="AG26:AI26 AM26:AM27 AH27:AK27 AE26">
    <cfRule type="containsText" dxfId="104" priority="112" operator="containsText" text="Moderado">
      <formula>NOT(ISERROR(SEARCH(("Moderado"),(AE26))))</formula>
    </cfRule>
  </conditionalFormatting>
  <conditionalFormatting sqref="AG26:AI26 AM26:AM27 AH27:AK27">
    <cfRule type="containsText" dxfId="103" priority="110" operator="containsText" text="Extremo">
      <formula>NOT(ISERROR(SEARCH(("Extremo"),(AG26))))</formula>
    </cfRule>
    <cfRule type="containsText" dxfId="102" priority="113" operator="containsText" text="Bajo">
      <formula>NOT(ISERROR(SEARCH(("Bajo"),(AG26))))</formula>
    </cfRule>
    <cfRule type="containsText" dxfId="101" priority="111" operator="containsText" text="Alto">
      <formula>NOT(ISERROR(SEARCH(("Alto"),(AG26))))</formula>
    </cfRule>
  </conditionalFormatting>
  <conditionalFormatting sqref="AG28:AI28 AK28:AO28 AE28">
    <cfRule type="containsText" dxfId="100" priority="65" operator="containsText" text="Moderado">
      <formula>NOT(ISERROR(SEARCH(("Moderado"),(AE28))))</formula>
    </cfRule>
  </conditionalFormatting>
  <conditionalFormatting sqref="AG28:AI28 AK28:AO28">
    <cfRule type="containsText" dxfId="99" priority="64" operator="containsText" text="Alto">
      <formula>NOT(ISERROR(SEARCH(("Alto"),(AG28))))</formula>
    </cfRule>
    <cfRule type="containsText" dxfId="98" priority="63" operator="containsText" text="Extremo">
      <formula>NOT(ISERROR(SEARCH(("Extremo"),(AG28))))</formula>
    </cfRule>
    <cfRule type="containsText" dxfId="97" priority="66" operator="containsText" text="Bajo">
      <formula>NOT(ISERROR(SEARCH(("Bajo"),(AG28))))</formula>
    </cfRule>
  </conditionalFormatting>
  <conditionalFormatting sqref="AH15">
    <cfRule type="containsText" dxfId="96" priority="448" operator="containsText" text="Extremo">
      <formula>NOT(ISERROR(SEARCH(("Extremo"),(AH15))))</formula>
    </cfRule>
    <cfRule type="containsText" dxfId="95" priority="449" operator="containsText" text="Alto">
      <formula>NOT(ISERROR(SEARCH(("Alto"),(AH15))))</formula>
    </cfRule>
    <cfRule type="containsText" dxfId="94" priority="450" operator="containsText" text="Moderado">
      <formula>NOT(ISERROR(SEARCH(("Moderado"),(AH15))))</formula>
    </cfRule>
    <cfRule type="containsText" dxfId="93" priority="451" operator="containsText" text="Bajo">
      <formula>NOT(ISERROR(SEARCH(("Bajo"),(AH15))))</formula>
    </cfRule>
  </conditionalFormatting>
  <conditionalFormatting sqref="AH19 AJ19:AJ21">
    <cfRule type="containsText" dxfId="92" priority="232" operator="containsText" text="Bajo">
      <formula>NOT(ISERROR(SEARCH("Bajo",AH19)))</formula>
    </cfRule>
    <cfRule type="containsText" dxfId="91" priority="231" operator="containsText" text="Moderado">
      <formula>NOT(ISERROR(SEARCH("Moderado",AH19)))</formula>
    </cfRule>
    <cfRule type="containsText" dxfId="90" priority="230" operator="containsText" text="Alto">
      <formula>NOT(ISERROR(SEARCH("Alto",AH19)))</formula>
    </cfRule>
    <cfRule type="containsText" dxfId="89" priority="229" operator="containsText" text="Extremo">
      <formula>NOT(ISERROR(SEARCH("Extremo",AH19)))</formula>
    </cfRule>
  </conditionalFormatting>
  <conditionalFormatting sqref="AH21">
    <cfRule type="containsText" dxfId="88" priority="214" operator="containsText" text="Bajo">
      <formula>NOT(ISERROR(SEARCH("Bajo",AH21)))</formula>
    </cfRule>
    <cfRule type="containsText" dxfId="87" priority="213" operator="containsText" text="Moderado">
      <formula>NOT(ISERROR(SEARCH("Moderado",AH21)))</formula>
    </cfRule>
    <cfRule type="containsText" dxfId="86" priority="212" operator="containsText" text="Alto">
      <formula>NOT(ISERROR(SEARCH("Alto",AH21)))</formula>
    </cfRule>
    <cfRule type="containsText" dxfId="85" priority="211" operator="containsText" text="Extremo">
      <formula>NOT(ISERROR(SEARCH("Extremo",AH21)))</formula>
    </cfRule>
  </conditionalFormatting>
  <conditionalFormatting sqref="AH25">
    <cfRule type="containsText" dxfId="84" priority="130" operator="containsText" text="Bajo">
      <formula>NOT(ISERROR(SEARCH(("Bajo"),(AH25))))</formula>
    </cfRule>
    <cfRule type="containsText" dxfId="83" priority="129" operator="containsText" text="Moderado">
      <formula>NOT(ISERROR(SEARCH(("Moderado"),(AH25))))</formula>
    </cfRule>
    <cfRule type="containsText" dxfId="82" priority="128" operator="containsText" text="Alto">
      <formula>NOT(ISERROR(SEARCH(("Alto"),(AH25))))</formula>
    </cfRule>
    <cfRule type="containsText" dxfId="81" priority="127" operator="containsText" text="Extremo">
      <formula>NOT(ISERROR(SEARCH(("Extremo"),(AH25))))</formula>
    </cfRule>
  </conditionalFormatting>
  <conditionalFormatting sqref="AH11:AJ13">
    <cfRule type="containsText" dxfId="80" priority="362" operator="containsText" text="Bajo">
      <formula>NOT(ISERROR(SEARCH(("Bajo"),(AH11))))</formula>
    </cfRule>
    <cfRule type="containsText" dxfId="79" priority="361" operator="containsText" text="Moderado">
      <formula>NOT(ISERROR(SEARCH(("Moderado"),(AH11))))</formula>
    </cfRule>
    <cfRule type="containsText" dxfId="78" priority="360" operator="containsText" text="Alto">
      <formula>NOT(ISERROR(SEARCH(("Alto"),(AH11))))</formula>
    </cfRule>
    <cfRule type="containsText" dxfId="77" priority="359" operator="containsText" text="Extremo">
      <formula>NOT(ISERROR(SEARCH(("Extremo"),(AH11))))</formula>
    </cfRule>
  </conditionalFormatting>
  <conditionalFormatting sqref="AI24">
    <cfRule type="containsText" dxfId="76" priority="134" operator="containsText" text="Bajo">
      <formula>NOT(ISERROR(SEARCH(("Bajo"),(AI24))))</formula>
    </cfRule>
    <cfRule type="containsText" dxfId="75" priority="131" operator="containsText" text="Extremo">
      <formula>NOT(ISERROR(SEARCH(("Extremo"),(AI24))))</formula>
    </cfRule>
    <cfRule type="containsText" dxfId="74" priority="132" operator="containsText" text="Alto">
      <formula>NOT(ISERROR(SEARCH(("Alto"),(AI24))))</formula>
    </cfRule>
    <cfRule type="containsText" dxfId="73" priority="133" operator="containsText" text="Moderado">
      <formula>NOT(ISERROR(SEARCH(("Moderado"),(AI24))))</formula>
    </cfRule>
  </conditionalFormatting>
  <conditionalFormatting sqref="AJ22:AJ23">
    <cfRule type="containsText" dxfId="72" priority="169" operator="containsText" text="Bajo">
      <formula>NOT(ISERROR(SEARCH(("Bajo"),(AJ22))))</formula>
    </cfRule>
    <cfRule type="containsText" dxfId="71" priority="167" operator="containsText" text="Alto">
      <formula>NOT(ISERROR(SEARCH(("Alto"),(AJ22))))</formula>
    </cfRule>
    <cfRule type="containsText" dxfId="70" priority="168" operator="containsText" text="Moderado">
      <formula>NOT(ISERROR(SEARCH(("Moderado"),(AJ22))))</formula>
    </cfRule>
    <cfRule type="containsText" dxfId="69" priority="166" operator="containsText" text="Extremo">
      <formula>NOT(ISERROR(SEARCH(("Extremo"),(AJ22))))</formula>
    </cfRule>
  </conditionalFormatting>
  <conditionalFormatting sqref="AJ20:AN20 AG19 AI19">
    <cfRule type="containsText" dxfId="68" priority="272" operator="containsText" text="Extremo">
      <formula>NOT(ISERROR(SEARCH(("Extremo"),(AG19))))</formula>
    </cfRule>
  </conditionalFormatting>
  <conditionalFormatting sqref="AK25">
    <cfRule type="containsText" dxfId="67" priority="124" operator="containsText" text="Alto">
      <formula>NOT(ISERROR(SEARCH(("Alto"),(AK25))))</formula>
    </cfRule>
    <cfRule type="containsText" dxfId="66" priority="123" operator="containsText" text="Extremo">
      <formula>NOT(ISERROR(SEARCH(("Extremo"),(AK25))))</formula>
    </cfRule>
    <cfRule type="containsText" dxfId="65" priority="126" operator="containsText" text="Bajo">
      <formula>NOT(ISERROR(SEARCH(("Bajo"),(AK25))))</formula>
    </cfRule>
    <cfRule type="containsText" dxfId="64" priority="125" operator="containsText" text="Moderado">
      <formula>NOT(ISERROR(SEARCH(("Moderado"),(AK25))))</formula>
    </cfRule>
  </conditionalFormatting>
  <conditionalFormatting sqref="AK26:AL26">
    <cfRule type="containsText" dxfId="63" priority="99" operator="containsText" text="Moderado">
      <formula>NOT(ISERROR(SEARCH(("Moderado"),(AK26))))</formula>
    </cfRule>
    <cfRule type="containsText" dxfId="62" priority="100" operator="containsText" text="Bajo">
      <formula>NOT(ISERROR(SEARCH(("Bajo"),(AK26))))</formula>
    </cfRule>
    <cfRule type="containsText" dxfId="61" priority="98" operator="containsText" text="Alto">
      <formula>NOT(ISERROR(SEARCH(("Alto"),(AK26))))</formula>
    </cfRule>
    <cfRule type="containsText" dxfId="60" priority="97" operator="containsText" text="Extremo">
      <formula>NOT(ISERROR(SEARCH(("Extremo"),(AK26))))</formula>
    </cfRule>
  </conditionalFormatting>
  <conditionalFormatting sqref="AK10:AO12">
    <cfRule type="containsText" dxfId="59" priority="540" operator="containsText" text="Bajo">
      <formula>NOT(ISERROR(SEARCH(("Bajo"),(AK10))))</formula>
    </cfRule>
    <cfRule type="containsText" dxfId="58" priority="537" operator="containsText" text="Extremo">
      <formula>NOT(ISERROR(SEARCH(("Extremo"),(AK10))))</formula>
    </cfRule>
    <cfRule type="containsText" dxfId="57" priority="539" operator="containsText" text="Moderado">
      <formula>NOT(ISERROR(SEARCH(("Moderado"),(AK10))))</formula>
    </cfRule>
    <cfRule type="containsText" dxfId="56" priority="538" operator="containsText" text="Alto">
      <formula>NOT(ISERROR(SEARCH(("Alto"),(AK10))))</formula>
    </cfRule>
  </conditionalFormatting>
  <conditionalFormatting sqref="AK19:AO19">
    <cfRule type="containsText" dxfId="55" priority="228" operator="containsText" text="Bajo">
      <formula>NOT(ISERROR(SEARCH("Bajo",AK19)))</formula>
    </cfRule>
    <cfRule type="containsText" dxfId="54" priority="227" operator="containsText" text="Moderado">
      <formula>NOT(ISERROR(SEARCH("Moderado",AK19)))</formula>
    </cfRule>
    <cfRule type="containsText" dxfId="53" priority="226" operator="containsText" text="Alto">
      <formula>NOT(ISERROR(SEARCH("Alto",AK19)))</formula>
    </cfRule>
    <cfRule type="containsText" dxfId="52" priority="225" operator="containsText" text="Extremo">
      <formula>NOT(ISERROR(SEARCH("Extremo",AK19)))</formula>
    </cfRule>
  </conditionalFormatting>
  <conditionalFormatting sqref="AK22:AO22 AK23">
    <cfRule type="containsText" dxfId="51" priority="172" operator="containsText" text="Moderado">
      <formula>NOT(ISERROR(SEARCH(("Moderado"),(AK22))))</formula>
    </cfRule>
    <cfRule type="containsText" dxfId="50" priority="171" operator="containsText" text="Alto">
      <formula>NOT(ISERROR(SEARCH(("Alto"),(AK22))))</formula>
    </cfRule>
    <cfRule type="containsText" dxfId="49" priority="173" operator="containsText" text="Bajo">
      <formula>NOT(ISERROR(SEARCH(("Bajo"),(AK22))))</formula>
    </cfRule>
    <cfRule type="containsText" dxfId="48" priority="170" operator="containsText" text="Extremo">
      <formula>NOT(ISERROR(SEARCH(("Extremo"),(AK22))))</formula>
    </cfRule>
  </conditionalFormatting>
  <conditionalFormatting sqref="AL13:AO13">
    <cfRule type="containsText" dxfId="47" priority="357" operator="containsText" text="Moderado">
      <formula>NOT(ISERROR(SEARCH(("Moderado"),(AL13))))</formula>
    </cfRule>
    <cfRule type="containsText" dxfId="46" priority="358" operator="containsText" text="Bajo">
      <formula>NOT(ISERROR(SEARCH(("Bajo"),(AL13))))</formula>
    </cfRule>
    <cfRule type="containsText" dxfId="45" priority="355" operator="containsText" text="Extremo">
      <formula>NOT(ISERROR(SEARCH(("Extremo"),(AL13))))</formula>
    </cfRule>
    <cfRule type="containsText" dxfId="44" priority="356" operator="containsText" text="Alto">
      <formula>NOT(ISERROR(SEARCH(("Alto"),(AL13))))</formula>
    </cfRule>
  </conditionalFormatting>
  <conditionalFormatting sqref="AN26:AO26">
    <cfRule type="containsText" dxfId="43" priority="94" operator="containsText" text="Alto">
      <formula>NOT(ISERROR(SEARCH(("Alto"),(AN26))))</formula>
    </cfRule>
    <cfRule type="containsText" dxfId="42" priority="93" operator="containsText" text="Extremo">
      <formula>NOT(ISERROR(SEARCH(("Extremo"),(AN26))))</formula>
    </cfRule>
    <cfRule type="containsText" dxfId="41" priority="96" operator="containsText" text="Bajo">
      <formula>NOT(ISERROR(SEARCH(("Bajo"),(AN26))))</formula>
    </cfRule>
    <cfRule type="containsText" dxfId="40" priority="95" operator="containsText" text="Moderado">
      <formula>NOT(ISERROR(SEARCH(("Moderado"),(AN26))))</formula>
    </cfRule>
  </conditionalFormatting>
  <conditionalFormatting sqref="BE8:BE11">
    <cfRule type="containsText" dxfId="39" priority="492" operator="containsText" text="Fuerte">
      <formula>NOT(ISERROR(SEARCH("Fuerte",BE8)))</formula>
    </cfRule>
    <cfRule type="containsText" dxfId="38" priority="490" operator="containsText" text="Débil">
      <formula>NOT(ISERROR(SEARCH("Débil",BE8)))</formula>
    </cfRule>
    <cfRule type="containsText" dxfId="37" priority="491" operator="containsText" text="Moderado">
      <formula>NOT(ISERROR(SEARCH("Moderado",BE8)))</formula>
    </cfRule>
  </conditionalFormatting>
  <conditionalFormatting sqref="BE12:BN28">
    <cfRule type="containsText" dxfId="36" priority="9" operator="containsText" text="Débil">
      <formula>NOT(ISERROR(SEARCH("Débil",BE12)))</formula>
    </cfRule>
    <cfRule type="containsText" dxfId="35" priority="10" operator="containsText" text="Moderado">
      <formula>NOT(ISERROR(SEARCH("Moderado",BE12)))</formula>
    </cfRule>
    <cfRule type="containsText" dxfId="34" priority="11" operator="containsText" text="Fuerte">
      <formula>NOT(ISERROR(SEARCH("Fuerte",BE12)))</formula>
    </cfRule>
  </conditionalFormatting>
  <conditionalFormatting sqref="BF10:BM10">
    <cfRule type="containsText" dxfId="33" priority="559" operator="containsText" text="Débil">
      <formula>NOT(ISERROR(SEARCH("Débil",BF10)))</formula>
    </cfRule>
    <cfRule type="containsText" dxfId="32" priority="560" operator="containsText" text="Moderado">
      <formula>NOT(ISERROR(SEARCH("Moderado",BF10)))</formula>
    </cfRule>
    <cfRule type="containsText" dxfId="31" priority="561" operator="containsText" text="Fuerte">
      <formula>NOT(ISERROR(SEARCH("Fuerte",BF10)))</formula>
    </cfRule>
  </conditionalFormatting>
  <conditionalFormatting sqref="BF8:BN9">
    <cfRule type="containsText" dxfId="30" priority="581" operator="containsText" text="Débil">
      <formula>NOT(ISERROR(SEARCH("Débil",BF8)))</formula>
    </cfRule>
    <cfRule type="containsText" dxfId="29" priority="582" operator="containsText" text="Moderado">
      <formula>NOT(ISERROR(SEARCH("Moderado",BF8)))</formula>
    </cfRule>
    <cfRule type="containsText" dxfId="28" priority="583" operator="containsText" text="Fuerte">
      <formula>NOT(ISERROR(SEARCH("Fuerte",BF8)))</formula>
    </cfRule>
  </conditionalFormatting>
  <conditionalFormatting sqref="BF11:BN11">
    <cfRule type="containsText" dxfId="27" priority="531" operator="containsText" text="Fuerte">
      <formula>NOT(ISERROR(SEARCH("Fuerte",BF11)))</formula>
    </cfRule>
    <cfRule type="containsText" dxfId="26" priority="530" operator="containsText" text="Moderado">
      <formula>NOT(ISERROR(SEARCH("Moderado",BF11)))</formula>
    </cfRule>
    <cfRule type="containsText" dxfId="25" priority="529" operator="containsText" text="Débil">
      <formula>NOT(ISERROR(SEARCH("Débil",BF11)))</formula>
    </cfRule>
  </conditionalFormatting>
  <conditionalFormatting sqref="BO10">
    <cfRule type="containsText" dxfId="24" priority="2" operator="containsText" text="Moderado">
      <formula>NOT(ISERROR(SEARCH("Moderado",BO10)))</formula>
    </cfRule>
    <cfRule type="containsText" dxfId="23" priority="3" operator="containsText" text="Fuerte">
      <formula>NOT(ISERROR(SEARCH("Fuerte",BO10)))</formula>
    </cfRule>
    <cfRule type="containsText" dxfId="22" priority="1" operator="containsText" text="Débil">
      <formula>NOT(ISERROR(SEARCH("Débil",BO10)))</formula>
    </cfRule>
  </conditionalFormatting>
  <conditionalFormatting sqref="BO8:BP9">
    <cfRule type="containsText" dxfId="21" priority="4" operator="containsText" text="Rara vez">
      <formula>NOT(ISERROR(SEARCH("Rara vez",BO8)))</formula>
    </cfRule>
    <cfRule type="containsText" dxfId="20" priority="5" operator="containsText" text="Improbable">
      <formula>NOT(ISERROR(SEARCH("Improbable",BO8)))</formula>
    </cfRule>
    <cfRule type="containsText" dxfId="19" priority="6" operator="containsText" text="Probable">
      <formula>NOT(ISERROR(SEARCH("Probable",BO8)))</formula>
    </cfRule>
    <cfRule type="containsText" dxfId="18" priority="7" operator="containsText" text="Casi seguro">
      <formula>NOT(ISERROR(SEARCH("Casi seguro",BO8)))</formula>
    </cfRule>
    <cfRule type="cellIs" dxfId="17" priority="8" operator="equal">
      <formula>"Posible"</formula>
    </cfRule>
  </conditionalFormatting>
  <conditionalFormatting sqref="BO11:BP28">
    <cfRule type="containsText" dxfId="16" priority="12" operator="containsText" text="Rara vez">
      <formula>NOT(ISERROR(SEARCH("Rara vez",BO11)))</formula>
    </cfRule>
    <cfRule type="containsText" dxfId="15" priority="13" operator="containsText" text="Improbable">
      <formula>NOT(ISERROR(SEARCH("Improbable",BO11)))</formula>
    </cfRule>
    <cfRule type="containsText" dxfId="14" priority="14" operator="containsText" text="Probable">
      <formula>NOT(ISERROR(SEARCH("Probable",BO11)))</formula>
    </cfRule>
    <cfRule type="containsText" dxfId="13" priority="15" operator="containsText" text="Casi seguro">
      <formula>NOT(ISERROR(SEARCH("Casi seguro",BO11)))</formula>
    </cfRule>
    <cfRule type="cellIs" dxfId="12" priority="16" operator="equal">
      <formula>"Posible"</formula>
    </cfRule>
  </conditionalFormatting>
  <conditionalFormatting sqref="BQ8">
    <cfRule type="containsText" dxfId="11" priority="618" operator="containsText" text="Bajo">
      <formula>NOT(ISERROR(SEARCH(("Bajo"),(BQ8))))</formula>
    </cfRule>
    <cfRule type="containsText" dxfId="10" priority="615" operator="containsText" text="Extremo">
      <formula>NOT(ISERROR(SEARCH(("Extremo"),(BQ8))))</formula>
    </cfRule>
    <cfRule type="containsText" dxfId="9" priority="616" operator="containsText" text="Alto">
      <formula>NOT(ISERROR(SEARCH(("Alto"),(BQ8))))</formula>
    </cfRule>
    <cfRule type="containsText" dxfId="8" priority="617" operator="containsText" text="Moderado">
      <formula>NOT(ISERROR(SEARCH(("Moderado"),(BQ8))))</formula>
    </cfRule>
  </conditionalFormatting>
  <conditionalFormatting sqref="BQ10:BQ28">
    <cfRule type="containsText" dxfId="7" priority="28" operator="containsText" text="Moderado">
      <formula>NOT(ISERROR(SEARCH(("Moderado"),(BQ10))))</formula>
    </cfRule>
    <cfRule type="containsText" dxfId="6" priority="27" operator="containsText" text="Alto">
      <formula>NOT(ISERROR(SEARCH(("Alto"),(BQ10))))</formula>
    </cfRule>
    <cfRule type="containsText" dxfId="5" priority="26" operator="containsText" text="Extremo">
      <formula>NOT(ISERROR(SEARCH(("Extremo"),(BQ10))))</formula>
    </cfRule>
    <cfRule type="containsText" dxfId="4" priority="29" operator="containsText" text="Bajo">
      <formula>NOT(ISERROR(SEARCH(("Bajo"),(BQ10))))</formula>
    </cfRule>
  </conditionalFormatting>
  <conditionalFormatting sqref="BS13">
    <cfRule type="containsText" dxfId="3" priority="340" operator="containsText" text="Bajo">
      <formula>NOT(ISERROR(SEARCH(("Bajo"),(BS13))))</formula>
    </cfRule>
    <cfRule type="containsText" dxfId="2" priority="337" operator="containsText" text="Extremo">
      <formula>NOT(ISERROR(SEARCH(("Extremo"),(BS13))))</formula>
    </cfRule>
    <cfRule type="containsText" dxfId="1" priority="338" operator="containsText" text="Alto">
      <formula>NOT(ISERROR(SEARCH(("Alto"),(BS13))))</formula>
    </cfRule>
    <cfRule type="containsText" dxfId="0" priority="339" operator="containsText" text="Moderado">
      <formula>NOT(ISERROR(SEARCH(("Moderado"),(BS13))))</formula>
    </cfRule>
  </conditionalFormatting>
  <hyperlinks>
    <hyperlink ref="BS8" r:id="rId1" display="- Generar una divulgación en los diferentes medios de comunicación del programa, sobre las convocatorias para hacer parte del equipo de Nidos y asi ampliar el banco de hojas de vida._x000a__x000a_El siguiente es el link que se creo para que las personas interesadas a" xr:uid="{17A45E3C-2FD2-4960-8000-1210125F94EF}"/>
  </hyperlinks>
  <pageMargins left="0.43307086614173229" right="0.27559055118110237" top="0.27559055118110237" bottom="0.15748031496062992" header="0" footer="0"/>
  <pageSetup paperSize="5" scale="12" fitToWidth="0" orientation="landscape" r:id="rId2"/>
  <headerFooter>
    <oddFooter>&amp;RCódigo: GMC-F-16 
Vigencia: 18/04/2023 
Versión: 04</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085F4-A9C4-492B-8850-7854F5673E8B}">
  <dimension ref="A1:C10"/>
  <sheetViews>
    <sheetView topLeftCell="A7" workbookViewId="0">
      <selection activeCell="C22" sqref="C22"/>
    </sheetView>
  </sheetViews>
  <sheetFormatPr baseColWidth="10" defaultRowHeight="13.8" x14ac:dyDescent="0.25"/>
  <cols>
    <col min="3" max="3" width="83.5" customWidth="1"/>
  </cols>
  <sheetData>
    <row r="1" spans="1:3" ht="14.4" x14ac:dyDescent="0.3">
      <c r="A1" s="194" t="s">
        <v>484</v>
      </c>
      <c r="B1" s="194"/>
      <c r="C1" s="194"/>
    </row>
    <row r="2" spans="1:3" x14ac:dyDescent="0.25">
      <c r="A2" s="104"/>
      <c r="B2" s="104"/>
      <c r="C2" s="104"/>
    </row>
    <row r="3" spans="1:3" ht="28.8" x14ac:dyDescent="0.25">
      <c r="A3" s="105" t="s">
        <v>276</v>
      </c>
      <c r="B3" s="105" t="s">
        <v>485</v>
      </c>
      <c r="C3" s="105" t="s">
        <v>486</v>
      </c>
    </row>
    <row r="4" spans="1:3" ht="14.4" thickBot="1" x14ac:dyDescent="0.3">
      <c r="A4" s="106">
        <v>1</v>
      </c>
      <c r="B4" s="107">
        <v>44438</v>
      </c>
      <c r="C4" s="106" t="s">
        <v>487</v>
      </c>
    </row>
    <row r="5" spans="1:3" ht="28.2" thickBot="1" x14ac:dyDescent="0.3">
      <c r="A5" s="106">
        <v>2</v>
      </c>
      <c r="B5" s="107">
        <v>44582</v>
      </c>
      <c r="C5" s="108" t="s">
        <v>488</v>
      </c>
    </row>
    <row r="6" spans="1:3" ht="28.2" thickBot="1" x14ac:dyDescent="0.3">
      <c r="A6" s="106">
        <v>3</v>
      </c>
      <c r="B6" s="107">
        <v>44684</v>
      </c>
      <c r="C6" s="109" t="s">
        <v>489</v>
      </c>
    </row>
    <row r="7" spans="1:3" ht="42" thickBot="1" x14ac:dyDescent="0.3">
      <c r="A7" s="106">
        <v>4</v>
      </c>
      <c r="B7" s="107">
        <v>44811</v>
      </c>
      <c r="C7" s="109" t="s">
        <v>490</v>
      </c>
    </row>
    <row r="8" spans="1:3" ht="41.4" x14ac:dyDescent="0.25">
      <c r="A8" s="195">
        <v>5</v>
      </c>
      <c r="B8" s="197">
        <v>44928</v>
      </c>
      <c r="C8" s="110" t="s">
        <v>491</v>
      </c>
    </row>
    <row r="9" spans="1:3" ht="41.4" x14ac:dyDescent="0.25">
      <c r="A9" s="196"/>
      <c r="B9" s="198"/>
      <c r="C9" s="111" t="s">
        <v>492</v>
      </c>
    </row>
    <row r="10" spans="1:3" ht="69" x14ac:dyDescent="0.25">
      <c r="A10" s="106">
        <v>6</v>
      </c>
      <c r="B10" s="117">
        <v>45105</v>
      </c>
      <c r="C10" s="44" t="s">
        <v>497</v>
      </c>
    </row>
  </sheetData>
  <mergeCells count="3">
    <mergeCell ref="A1:C1"/>
    <mergeCell ref="A8:A9"/>
    <mergeCell ref="B8: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000"/>
  <sheetViews>
    <sheetView topLeftCell="J1" zoomScale="84" workbookViewId="0">
      <selection activeCell="M4" sqref="M4"/>
    </sheetView>
  </sheetViews>
  <sheetFormatPr baseColWidth="10" defaultColWidth="12.59765625" defaultRowHeight="15" customHeight="1" x14ac:dyDescent="0.25"/>
  <cols>
    <col min="1" max="1" width="22.09765625" customWidth="1"/>
    <col min="2" max="2" width="40.69921875" customWidth="1"/>
    <col min="3" max="6" width="9.3984375" customWidth="1"/>
    <col min="7" max="7" width="20.5" customWidth="1"/>
    <col min="8" max="8" width="30.5" customWidth="1"/>
    <col min="9" max="10" width="9.3984375" customWidth="1"/>
    <col min="11" max="11" width="15.09765625" customWidth="1"/>
    <col min="12" max="12" width="20.09765625" customWidth="1"/>
    <col min="13" max="13" width="38" customWidth="1"/>
    <col min="14" max="40" width="9.3984375" customWidth="1"/>
  </cols>
  <sheetData>
    <row r="1" spans="1:49" thickBot="1" x14ac:dyDescent="0.35">
      <c r="A1" s="2" t="s">
        <v>58</v>
      </c>
      <c r="F1" s="3" t="s">
        <v>59</v>
      </c>
      <c r="K1" s="3" t="s">
        <v>60</v>
      </c>
      <c r="O1" s="3" t="s">
        <v>61</v>
      </c>
      <c r="X1" s="3" t="s">
        <v>62</v>
      </c>
      <c r="Z1" s="3" t="s">
        <v>63</v>
      </c>
      <c r="AG1" s="3" t="s">
        <v>64</v>
      </c>
    </row>
    <row r="2" spans="1:49" ht="31.8" thickBot="1" x14ac:dyDescent="0.35">
      <c r="A2" s="4" t="s">
        <v>65</v>
      </c>
      <c r="B2" s="5" t="s">
        <v>66</v>
      </c>
      <c r="F2" s="4" t="s">
        <v>67</v>
      </c>
      <c r="G2" s="5" t="s">
        <v>68</v>
      </c>
      <c r="H2" s="5" t="s">
        <v>69</v>
      </c>
      <c r="K2" s="4" t="s">
        <v>70</v>
      </c>
      <c r="L2" s="5" t="s">
        <v>71</v>
      </c>
      <c r="M2" s="5" t="s">
        <v>72</v>
      </c>
      <c r="AG2" s="2" t="s">
        <v>73</v>
      </c>
      <c r="AO2" s="49" t="s">
        <v>250</v>
      </c>
      <c r="AW2" s="35" t="s">
        <v>254</v>
      </c>
    </row>
    <row r="3" spans="1:49" ht="48" thickTop="1" thickBot="1" x14ac:dyDescent="0.3">
      <c r="A3" s="6" t="s">
        <v>74</v>
      </c>
      <c r="B3" s="7" t="s">
        <v>75</v>
      </c>
      <c r="F3" s="199" t="s">
        <v>76</v>
      </c>
      <c r="G3" s="202" t="s">
        <v>77</v>
      </c>
      <c r="H3" s="8" t="s">
        <v>78</v>
      </c>
      <c r="K3" s="9" t="s">
        <v>79</v>
      </c>
      <c r="L3" s="8" t="s">
        <v>4</v>
      </c>
      <c r="M3" s="10" t="s">
        <v>80</v>
      </c>
    </row>
    <row r="4" spans="1:49" ht="47.4" thickBot="1" x14ac:dyDescent="0.3">
      <c r="A4" s="11" t="s">
        <v>81</v>
      </c>
      <c r="B4" s="7" t="s">
        <v>82</v>
      </c>
      <c r="F4" s="200"/>
      <c r="G4" s="200"/>
      <c r="H4" s="12" t="s">
        <v>83</v>
      </c>
      <c r="K4" s="13" t="s">
        <v>84</v>
      </c>
      <c r="L4" s="14" t="s">
        <v>85</v>
      </c>
      <c r="M4" s="15" t="s">
        <v>86</v>
      </c>
    </row>
    <row r="5" spans="1:49" ht="141" thickBot="1" x14ac:dyDescent="0.3">
      <c r="A5" s="203" t="s">
        <v>87</v>
      </c>
      <c r="B5" s="16" t="s">
        <v>88</v>
      </c>
      <c r="F5" s="200"/>
      <c r="G5" s="200"/>
      <c r="H5" s="17" t="s">
        <v>89</v>
      </c>
      <c r="K5" s="9" t="s">
        <v>90</v>
      </c>
      <c r="L5" s="8" t="s">
        <v>91</v>
      </c>
      <c r="M5" s="10" t="s">
        <v>92</v>
      </c>
    </row>
    <row r="6" spans="1:49" ht="63" thickBot="1" x14ac:dyDescent="0.3">
      <c r="A6" s="200"/>
      <c r="B6" s="16" t="s">
        <v>93</v>
      </c>
      <c r="F6" s="201"/>
      <c r="G6" s="201"/>
      <c r="H6" s="12" t="s">
        <v>94</v>
      </c>
      <c r="K6" s="13" t="s">
        <v>95</v>
      </c>
      <c r="L6" s="14" t="s">
        <v>96</v>
      </c>
      <c r="M6" s="12" t="s">
        <v>97</v>
      </c>
    </row>
    <row r="7" spans="1:49" ht="63" thickBot="1" x14ac:dyDescent="0.3">
      <c r="A7" s="200"/>
      <c r="B7" s="16" t="s">
        <v>98</v>
      </c>
      <c r="F7" s="204" t="s">
        <v>91</v>
      </c>
      <c r="G7" s="205" t="s">
        <v>99</v>
      </c>
      <c r="H7" s="17" t="s">
        <v>100</v>
      </c>
      <c r="K7" s="9" t="s">
        <v>101</v>
      </c>
      <c r="L7" s="8" t="s">
        <v>102</v>
      </c>
      <c r="M7" s="10" t="s">
        <v>103</v>
      </c>
    </row>
    <row r="8" spans="1:49" ht="63" thickBot="1" x14ac:dyDescent="0.3">
      <c r="A8" s="200"/>
      <c r="B8" s="16" t="s">
        <v>105</v>
      </c>
      <c r="F8" s="200"/>
      <c r="G8" s="200"/>
      <c r="H8" s="12" t="s">
        <v>106</v>
      </c>
      <c r="K8" s="13" t="s">
        <v>107</v>
      </c>
      <c r="L8" s="14" t="s">
        <v>102</v>
      </c>
      <c r="M8" s="15" t="s">
        <v>108</v>
      </c>
    </row>
    <row r="9" spans="1:49" ht="47.4" thickBot="1" x14ac:dyDescent="0.3">
      <c r="A9" s="201"/>
      <c r="B9" s="12" t="s">
        <v>109</v>
      </c>
      <c r="F9" s="201"/>
      <c r="G9" s="201"/>
      <c r="H9" s="17" t="s">
        <v>110</v>
      </c>
      <c r="K9" s="207" t="s">
        <v>111</v>
      </c>
      <c r="L9" s="18" t="s">
        <v>112</v>
      </c>
      <c r="M9" s="208" t="s">
        <v>113</v>
      </c>
    </row>
    <row r="10" spans="1:49" ht="16.2" thickBot="1" x14ac:dyDescent="0.3">
      <c r="A10" s="206" t="s">
        <v>114</v>
      </c>
      <c r="B10" s="7" t="s">
        <v>115</v>
      </c>
      <c r="F10" s="209" t="s">
        <v>116</v>
      </c>
      <c r="G10" s="207" t="s">
        <v>117</v>
      </c>
      <c r="H10" s="12" t="s">
        <v>118</v>
      </c>
      <c r="K10" s="201"/>
      <c r="L10" s="8" t="s">
        <v>85</v>
      </c>
      <c r="M10" s="201"/>
    </row>
    <row r="11" spans="1:49" ht="78" customHeight="1" thickBot="1" x14ac:dyDescent="0.3">
      <c r="A11" s="200"/>
      <c r="B11" s="7" t="s">
        <v>119</v>
      </c>
      <c r="F11" s="200"/>
      <c r="G11" s="200"/>
      <c r="H11" s="17" t="s">
        <v>120</v>
      </c>
    </row>
    <row r="12" spans="1:49" ht="31.8" thickBot="1" x14ac:dyDescent="0.3">
      <c r="A12" s="200"/>
      <c r="B12" s="7" t="s">
        <v>121</v>
      </c>
      <c r="F12" s="200"/>
      <c r="G12" s="200"/>
      <c r="H12" s="12" t="s">
        <v>122</v>
      </c>
    </row>
    <row r="13" spans="1:49" ht="63" thickBot="1" x14ac:dyDescent="0.3">
      <c r="A13" s="200"/>
      <c r="B13" s="7" t="s">
        <v>123</v>
      </c>
      <c r="F13" s="201"/>
      <c r="G13" s="201"/>
      <c r="H13" s="17" t="s">
        <v>124</v>
      </c>
    </row>
    <row r="14" spans="1:49" ht="31.8" thickBot="1" x14ac:dyDescent="0.3">
      <c r="A14" s="200"/>
      <c r="B14" s="7" t="s">
        <v>125</v>
      </c>
      <c r="F14" s="210" t="s">
        <v>126</v>
      </c>
      <c r="G14" s="211" t="s">
        <v>127</v>
      </c>
      <c r="H14" s="12" t="s">
        <v>128</v>
      </c>
    </row>
    <row r="15" spans="1:49" ht="31.8" thickBot="1" x14ac:dyDescent="0.3">
      <c r="A15" s="200"/>
      <c r="B15" s="7" t="s">
        <v>129</v>
      </c>
      <c r="F15" s="200"/>
      <c r="G15" s="200"/>
      <c r="H15" s="17" t="s">
        <v>130</v>
      </c>
    </row>
    <row r="16" spans="1:49" ht="16.2" thickBot="1" x14ac:dyDescent="0.3">
      <c r="A16" s="200"/>
      <c r="B16" s="7" t="s">
        <v>131</v>
      </c>
      <c r="F16" s="200"/>
      <c r="G16" s="200"/>
      <c r="H16" s="12" t="s">
        <v>132</v>
      </c>
    </row>
    <row r="17" spans="1:8" ht="31.8" thickBot="1" x14ac:dyDescent="0.3">
      <c r="A17" s="200"/>
      <c r="B17" s="7" t="s">
        <v>133</v>
      </c>
      <c r="F17" s="201"/>
      <c r="G17" s="201"/>
      <c r="H17" s="17" t="s">
        <v>134</v>
      </c>
    </row>
    <row r="18" spans="1:8" ht="31.8" thickBot="1" x14ac:dyDescent="0.3">
      <c r="A18" s="201"/>
      <c r="B18" s="17" t="s">
        <v>135</v>
      </c>
      <c r="F18" s="212" t="s">
        <v>136</v>
      </c>
      <c r="G18" s="207" t="s">
        <v>137</v>
      </c>
      <c r="H18" s="12" t="s">
        <v>138</v>
      </c>
    </row>
    <row r="19" spans="1:8" ht="31.8" thickBot="1" x14ac:dyDescent="0.3">
      <c r="A19" s="203" t="s">
        <v>139</v>
      </c>
      <c r="B19" s="16" t="s">
        <v>140</v>
      </c>
      <c r="F19" s="200"/>
      <c r="G19" s="200"/>
      <c r="H19" s="17" t="s">
        <v>141</v>
      </c>
    </row>
    <row r="20" spans="1:8" ht="31.8" thickBot="1" x14ac:dyDescent="0.3">
      <c r="A20" s="200"/>
      <c r="B20" s="16" t="s">
        <v>142</v>
      </c>
      <c r="F20" s="201"/>
      <c r="G20" s="201"/>
      <c r="H20" s="12" t="s">
        <v>143</v>
      </c>
    </row>
    <row r="21" spans="1:8" ht="15.75" customHeight="1" x14ac:dyDescent="0.25">
      <c r="A21" s="200"/>
      <c r="B21" s="16" t="s">
        <v>144</v>
      </c>
    </row>
    <row r="22" spans="1:8" ht="15.75" customHeight="1" x14ac:dyDescent="0.25">
      <c r="A22" s="200"/>
      <c r="B22" s="16" t="s">
        <v>145</v>
      </c>
    </row>
    <row r="23" spans="1:8" ht="15.75" customHeight="1" thickBot="1" x14ac:dyDescent="0.3">
      <c r="A23" s="201"/>
      <c r="B23" s="12" t="s">
        <v>146</v>
      </c>
    </row>
    <row r="24" spans="1:8" ht="15.75" customHeight="1" x14ac:dyDescent="0.25">
      <c r="A24" s="206" t="s">
        <v>147</v>
      </c>
      <c r="B24" s="7" t="s">
        <v>148</v>
      </c>
    </row>
    <row r="25" spans="1:8" ht="15.75" customHeight="1" x14ac:dyDescent="0.25">
      <c r="A25" s="200"/>
      <c r="B25" s="7" t="s">
        <v>149</v>
      </c>
    </row>
    <row r="26" spans="1:8" ht="15.75" customHeight="1" x14ac:dyDescent="0.25">
      <c r="A26" s="200"/>
      <c r="B26" s="7" t="s">
        <v>150</v>
      </c>
    </row>
    <row r="27" spans="1:8" ht="15.75" customHeight="1" thickBot="1" x14ac:dyDescent="0.3">
      <c r="A27" s="201"/>
      <c r="B27" s="17" t="s">
        <v>151</v>
      </c>
    </row>
    <row r="28" spans="1:8" ht="31.5" customHeight="1" x14ac:dyDescent="0.25">
      <c r="A28" s="203" t="s">
        <v>152</v>
      </c>
      <c r="B28" s="16" t="s">
        <v>153</v>
      </c>
    </row>
    <row r="29" spans="1:8" ht="15.75" customHeight="1" x14ac:dyDescent="0.25">
      <c r="A29" s="200"/>
      <c r="B29" s="16" t="s">
        <v>154</v>
      </c>
    </row>
    <row r="30" spans="1:8" ht="15.75" customHeight="1" thickBot="1" x14ac:dyDescent="0.3">
      <c r="A30" s="201"/>
      <c r="B30" s="12" t="s">
        <v>155</v>
      </c>
    </row>
    <row r="31" spans="1:8" ht="47.25" customHeight="1" x14ac:dyDescent="0.25">
      <c r="A31" s="206" t="s">
        <v>156</v>
      </c>
      <c r="B31" s="7" t="s">
        <v>157</v>
      </c>
    </row>
    <row r="32" spans="1:8" ht="15.75" customHeight="1" x14ac:dyDescent="0.25">
      <c r="A32" s="200"/>
      <c r="B32" s="7" t="s">
        <v>158</v>
      </c>
    </row>
    <row r="33" spans="1:2" ht="15.75" customHeight="1" thickBot="1" x14ac:dyDescent="0.3">
      <c r="A33" s="201"/>
      <c r="B33" s="17" t="s">
        <v>155</v>
      </c>
    </row>
    <row r="34" spans="1:2" ht="15.75" customHeight="1" x14ac:dyDescent="0.25"/>
    <row r="35" spans="1:2" ht="15.75" customHeight="1" x14ac:dyDescent="0.25"/>
    <row r="36" spans="1:2" ht="15.75" customHeight="1" x14ac:dyDescent="0.25"/>
    <row r="37" spans="1:2" ht="15.75" customHeight="1" x14ac:dyDescent="0.25"/>
    <row r="38" spans="1:2" ht="15.75" customHeight="1" x14ac:dyDescent="0.25"/>
    <row r="39" spans="1:2" ht="15.75" customHeight="1" x14ac:dyDescent="0.25"/>
    <row r="40" spans="1:2" ht="15.75" customHeight="1" x14ac:dyDescent="0.25"/>
    <row r="41" spans="1:2" ht="15.75" customHeight="1" x14ac:dyDescent="0.25"/>
    <row r="42" spans="1:2" ht="15.75" customHeight="1" x14ac:dyDescent="0.25"/>
    <row r="43" spans="1:2" ht="15.75" customHeight="1" x14ac:dyDescent="0.25"/>
    <row r="44" spans="1:2" ht="15.75" customHeight="1" x14ac:dyDescent="0.25"/>
    <row r="45" spans="1:2" ht="15.75" customHeight="1" x14ac:dyDescent="0.25"/>
    <row r="46" spans="1:2" ht="15.75" customHeight="1" x14ac:dyDescent="0.25"/>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31:A33"/>
    <mergeCell ref="K9:K10"/>
    <mergeCell ref="M9:M10"/>
    <mergeCell ref="A10:A18"/>
    <mergeCell ref="F10:F13"/>
    <mergeCell ref="G10:G13"/>
    <mergeCell ref="F14:F17"/>
    <mergeCell ref="G14:G17"/>
    <mergeCell ref="F18:F20"/>
    <mergeCell ref="G18:G20"/>
    <mergeCell ref="A19:A23"/>
    <mergeCell ref="A24:A27"/>
    <mergeCell ref="A28:A30"/>
    <mergeCell ref="F3:F6"/>
    <mergeCell ref="G3:G6"/>
    <mergeCell ref="A5:A9"/>
    <mergeCell ref="F7:F9"/>
    <mergeCell ref="G7:G9"/>
  </mergeCell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014"/>
  <sheetViews>
    <sheetView topLeftCell="A164" workbookViewId="0">
      <selection activeCell="D170" sqref="D170"/>
    </sheetView>
  </sheetViews>
  <sheetFormatPr baseColWidth="10" defaultColWidth="12.59765625" defaultRowHeight="15" customHeight="1" x14ac:dyDescent="0.25"/>
  <cols>
    <col min="1" max="1" width="32.19921875" customWidth="1"/>
    <col min="2" max="2" width="20.3984375" customWidth="1"/>
    <col min="3" max="3" width="17.19921875" customWidth="1"/>
    <col min="4" max="4" width="26.59765625" customWidth="1"/>
    <col min="5" max="6" width="9.3984375" customWidth="1"/>
  </cols>
  <sheetData>
    <row r="2" spans="1:6" ht="14.4" x14ac:dyDescent="0.3">
      <c r="A2" s="3" t="s">
        <v>159</v>
      </c>
    </row>
    <row r="4" spans="1:6" ht="14.4" x14ac:dyDescent="0.3">
      <c r="A4" s="3" t="s">
        <v>43</v>
      </c>
    </row>
    <row r="5" spans="1:6" ht="14.4" x14ac:dyDescent="0.3">
      <c r="A5" s="3" t="s">
        <v>50</v>
      </c>
    </row>
    <row r="6" spans="1:6" ht="14.4" x14ac:dyDescent="0.3">
      <c r="A6" s="3" t="s">
        <v>53</v>
      </c>
    </row>
    <row r="7" spans="1:6" ht="14.4" x14ac:dyDescent="0.3">
      <c r="A7" s="3" t="s">
        <v>160</v>
      </c>
    </row>
    <row r="8" spans="1:6" ht="14.4" x14ac:dyDescent="0.3">
      <c r="A8" s="3" t="s">
        <v>56</v>
      </c>
    </row>
    <row r="9" spans="1:6" ht="14.4" x14ac:dyDescent="0.3">
      <c r="A9" s="3" t="s">
        <v>161</v>
      </c>
    </row>
    <row r="10" spans="1:6" ht="14.4" x14ac:dyDescent="0.3">
      <c r="A10" s="3" t="s">
        <v>162</v>
      </c>
    </row>
    <row r="13" spans="1:6" ht="14.4" x14ac:dyDescent="0.3">
      <c r="A13" s="19" t="s">
        <v>163</v>
      </c>
      <c r="B13" s="19" t="s">
        <v>164</v>
      </c>
      <c r="D13" s="19" t="s">
        <v>72</v>
      </c>
    </row>
    <row r="14" spans="1:6" ht="14.4" x14ac:dyDescent="0.3">
      <c r="A14" s="51" t="s">
        <v>264</v>
      </c>
      <c r="B14" s="19"/>
    </row>
    <row r="15" spans="1:6" ht="43.2" x14ac:dyDescent="0.3">
      <c r="A15" s="34" t="s">
        <v>198</v>
      </c>
      <c r="B15" s="33" t="s">
        <v>193</v>
      </c>
      <c r="C15" s="30" t="s">
        <v>193</v>
      </c>
      <c r="D15" s="36" t="s">
        <v>203</v>
      </c>
      <c r="E15" s="22">
        <v>0.2</v>
      </c>
      <c r="F15" s="21" t="s">
        <v>165</v>
      </c>
    </row>
    <row r="16" spans="1:6" ht="27.75" customHeight="1" x14ac:dyDescent="0.3">
      <c r="A16" s="34" t="s">
        <v>199</v>
      </c>
      <c r="B16" s="33" t="s">
        <v>194</v>
      </c>
      <c r="C16" s="31" t="s">
        <v>194</v>
      </c>
      <c r="D16" s="36" t="s">
        <v>204</v>
      </c>
      <c r="E16" s="22">
        <v>0.4</v>
      </c>
      <c r="F16" s="23" t="s">
        <v>166</v>
      </c>
    </row>
    <row r="17" spans="1:6" ht="27.75" customHeight="1" x14ac:dyDescent="0.3">
      <c r="A17" s="34" t="s">
        <v>200</v>
      </c>
      <c r="B17" s="33" t="s">
        <v>195</v>
      </c>
      <c r="C17" s="32" t="s">
        <v>195</v>
      </c>
      <c r="D17" s="36" t="s">
        <v>205</v>
      </c>
      <c r="E17" s="22">
        <v>0.6</v>
      </c>
      <c r="F17" s="24" t="s">
        <v>167</v>
      </c>
    </row>
    <row r="18" spans="1:6" ht="27.75" customHeight="1" x14ac:dyDescent="0.3">
      <c r="A18" s="34" t="s">
        <v>201</v>
      </c>
      <c r="B18" s="33" t="s">
        <v>196</v>
      </c>
      <c r="C18" s="38" t="s">
        <v>196</v>
      </c>
      <c r="D18" s="36" t="s">
        <v>206</v>
      </c>
      <c r="E18" s="22">
        <v>0.8</v>
      </c>
      <c r="F18" s="25" t="s">
        <v>168</v>
      </c>
    </row>
    <row r="19" spans="1:6" ht="27.75" customHeight="1" x14ac:dyDescent="0.3">
      <c r="A19" s="34" t="s">
        <v>202</v>
      </c>
      <c r="B19" s="33" t="s">
        <v>197</v>
      </c>
      <c r="C19" s="37" t="s">
        <v>197</v>
      </c>
      <c r="D19" s="36" t="s">
        <v>207</v>
      </c>
      <c r="E19" s="22">
        <v>1</v>
      </c>
      <c r="F19" s="26" t="s">
        <v>169</v>
      </c>
    </row>
    <row r="20" spans="1:6" ht="27.75" customHeight="1" x14ac:dyDescent="0.3">
      <c r="A20" s="36" t="s">
        <v>203</v>
      </c>
      <c r="B20" s="33"/>
      <c r="C20" s="30" t="s">
        <v>193</v>
      </c>
      <c r="D20" s="36"/>
      <c r="E20" s="22"/>
      <c r="F20" s="26"/>
    </row>
    <row r="21" spans="1:6" ht="27.75" customHeight="1" x14ac:dyDescent="0.3">
      <c r="A21" s="36" t="s">
        <v>204</v>
      </c>
      <c r="B21" s="33"/>
      <c r="C21" s="31" t="s">
        <v>194</v>
      </c>
      <c r="D21" s="36"/>
      <c r="E21" s="22"/>
      <c r="F21" s="26"/>
    </row>
    <row r="22" spans="1:6" ht="27.75" customHeight="1" x14ac:dyDescent="0.3">
      <c r="A22" s="36" t="s">
        <v>205</v>
      </c>
      <c r="B22" s="33"/>
      <c r="C22" s="32" t="s">
        <v>195</v>
      </c>
      <c r="D22" s="36"/>
      <c r="E22" s="22"/>
      <c r="F22" s="26"/>
    </row>
    <row r="23" spans="1:6" ht="27.75" customHeight="1" x14ac:dyDescent="0.3">
      <c r="A23" s="36" t="s">
        <v>206</v>
      </c>
      <c r="B23" s="33"/>
      <c r="C23" s="38" t="s">
        <v>196</v>
      </c>
      <c r="D23" s="36"/>
      <c r="E23" s="22"/>
      <c r="F23" s="26"/>
    </row>
    <row r="24" spans="1:6" ht="27.75" customHeight="1" x14ac:dyDescent="0.3">
      <c r="A24" s="36" t="s">
        <v>207</v>
      </c>
      <c r="B24" s="33"/>
      <c r="C24" s="37" t="s">
        <v>197</v>
      </c>
      <c r="D24" s="36"/>
      <c r="E24" s="22"/>
      <c r="F24" s="26"/>
    </row>
    <row r="25" spans="1:6" ht="27.75" customHeight="1" x14ac:dyDescent="0.3">
      <c r="A25" s="34"/>
      <c r="B25" s="33"/>
      <c r="C25" s="36"/>
      <c r="D25" s="36"/>
      <c r="E25" s="22"/>
      <c r="F25" s="26"/>
    </row>
    <row r="26" spans="1:6" ht="27.75" customHeight="1" x14ac:dyDescent="0.25"/>
    <row r="27" spans="1:6" ht="15.75" customHeight="1" x14ac:dyDescent="0.3">
      <c r="A27" s="2" t="s">
        <v>170</v>
      </c>
    </row>
    <row r="28" spans="1:6" ht="15.75" customHeight="1" x14ac:dyDescent="0.25"/>
    <row r="29" spans="1:6" ht="15.75" customHeight="1" x14ac:dyDescent="0.3">
      <c r="A29" s="3" t="s">
        <v>255</v>
      </c>
      <c r="B29" s="20">
        <v>0.2</v>
      </c>
      <c r="C29" s="21" t="s">
        <v>171</v>
      </c>
    </row>
    <row r="30" spans="1:6" ht="15.75" customHeight="1" x14ac:dyDescent="0.3">
      <c r="A30" s="3" t="s">
        <v>256</v>
      </c>
      <c r="B30" s="20">
        <v>0.4</v>
      </c>
      <c r="C30" s="23" t="s">
        <v>172</v>
      </c>
    </row>
    <row r="31" spans="1:6" ht="15.75" customHeight="1" x14ac:dyDescent="0.3">
      <c r="A31" s="3" t="s">
        <v>257</v>
      </c>
      <c r="B31" s="20">
        <v>0.6</v>
      </c>
      <c r="C31" s="24" t="s">
        <v>173</v>
      </c>
    </row>
    <row r="32" spans="1:6" ht="15.75" customHeight="1" x14ac:dyDescent="0.3">
      <c r="A32" s="3" t="s">
        <v>258</v>
      </c>
      <c r="B32" s="20">
        <v>0.8</v>
      </c>
      <c r="C32" s="25" t="s">
        <v>174</v>
      </c>
    </row>
    <row r="33" spans="1:4" ht="15.75" customHeight="1" x14ac:dyDescent="0.3">
      <c r="A33" s="3" t="s">
        <v>259</v>
      </c>
      <c r="B33" s="20">
        <v>1</v>
      </c>
      <c r="C33" s="26" t="s">
        <v>175</v>
      </c>
    </row>
    <row r="34" spans="1:4" ht="15.75" customHeight="1" x14ac:dyDescent="0.3">
      <c r="A34" s="27" t="s">
        <v>176</v>
      </c>
      <c r="B34" s="20">
        <v>0.2</v>
      </c>
      <c r="C34" s="21" t="s">
        <v>171</v>
      </c>
    </row>
    <row r="35" spans="1:4" ht="61.5" customHeight="1" x14ac:dyDescent="0.3">
      <c r="A35" s="27" t="s">
        <v>177</v>
      </c>
      <c r="B35" s="20">
        <v>0.4</v>
      </c>
      <c r="C35" s="23" t="s">
        <v>172</v>
      </c>
    </row>
    <row r="36" spans="1:4" ht="15.75" customHeight="1" x14ac:dyDescent="0.3">
      <c r="A36" s="27" t="s">
        <v>178</v>
      </c>
      <c r="B36" s="20">
        <v>0.6</v>
      </c>
      <c r="C36" s="24" t="s">
        <v>173</v>
      </c>
    </row>
    <row r="37" spans="1:4" ht="15.75" customHeight="1" x14ac:dyDescent="0.3">
      <c r="A37" s="27" t="s">
        <v>179</v>
      </c>
      <c r="B37" s="20">
        <v>0.8</v>
      </c>
      <c r="C37" s="25" t="s">
        <v>174</v>
      </c>
    </row>
    <row r="38" spans="1:4" ht="15.75" customHeight="1" x14ac:dyDescent="0.3">
      <c r="A38" s="27" t="s">
        <v>180</v>
      </c>
      <c r="B38" s="20">
        <v>1</v>
      </c>
      <c r="C38" s="26" t="s">
        <v>175</v>
      </c>
    </row>
    <row r="39" spans="1:4" ht="15.75" customHeight="1" x14ac:dyDescent="0.25"/>
    <row r="40" spans="1:4" ht="15.75" customHeight="1" x14ac:dyDescent="0.3">
      <c r="A40" s="27" t="s">
        <v>165</v>
      </c>
      <c r="B40" s="3" t="s">
        <v>171</v>
      </c>
      <c r="C40" s="3" t="str">
        <f t="shared" ref="C40:C64" si="0">CONCATENATE(A40,B40)</f>
        <v>Muy BajaLeve</v>
      </c>
      <c r="D40" s="3" t="s">
        <v>181</v>
      </c>
    </row>
    <row r="41" spans="1:4" ht="15.75" customHeight="1" x14ac:dyDescent="0.3">
      <c r="A41" s="28" t="s">
        <v>166</v>
      </c>
      <c r="B41" s="3" t="s">
        <v>171</v>
      </c>
      <c r="C41" s="3" t="str">
        <f t="shared" si="0"/>
        <v>BajaLeve</v>
      </c>
      <c r="D41" s="3" t="s">
        <v>181</v>
      </c>
    </row>
    <row r="42" spans="1:4" ht="15.75" customHeight="1" x14ac:dyDescent="0.3">
      <c r="A42" s="28" t="s">
        <v>167</v>
      </c>
      <c r="B42" s="3" t="s">
        <v>171</v>
      </c>
      <c r="C42" s="3" t="str">
        <f t="shared" si="0"/>
        <v>MediaLeve</v>
      </c>
      <c r="D42" s="3" t="s">
        <v>173</v>
      </c>
    </row>
    <row r="43" spans="1:4" ht="15.75" customHeight="1" x14ac:dyDescent="0.3">
      <c r="A43" s="28" t="s">
        <v>168</v>
      </c>
      <c r="B43" s="3" t="s">
        <v>171</v>
      </c>
      <c r="C43" s="3" t="str">
        <f t="shared" si="0"/>
        <v>A l t aLeve</v>
      </c>
      <c r="D43" s="3" t="s">
        <v>173</v>
      </c>
    </row>
    <row r="44" spans="1:4" ht="15.75" customHeight="1" x14ac:dyDescent="0.3">
      <c r="A44" s="28" t="s">
        <v>169</v>
      </c>
      <c r="B44" s="3" t="s">
        <v>171</v>
      </c>
      <c r="C44" s="3" t="str">
        <f t="shared" si="0"/>
        <v>Muy AltaLeve</v>
      </c>
      <c r="D44" s="3" t="s">
        <v>57</v>
      </c>
    </row>
    <row r="45" spans="1:4" ht="15.75" customHeight="1" x14ac:dyDescent="0.3">
      <c r="A45" s="27" t="s">
        <v>165</v>
      </c>
      <c r="B45" s="3" t="s">
        <v>172</v>
      </c>
      <c r="C45" s="3" t="str">
        <f t="shared" si="0"/>
        <v>Muy BajaMenor</v>
      </c>
      <c r="D45" s="3" t="s">
        <v>181</v>
      </c>
    </row>
    <row r="46" spans="1:4" ht="15.75" customHeight="1" x14ac:dyDescent="0.3">
      <c r="A46" s="28" t="s">
        <v>166</v>
      </c>
      <c r="B46" s="3" t="s">
        <v>172</v>
      </c>
      <c r="C46" s="3" t="str">
        <f t="shared" si="0"/>
        <v>BajaMenor</v>
      </c>
      <c r="D46" s="3" t="s">
        <v>173</v>
      </c>
    </row>
    <row r="47" spans="1:4" ht="15.75" customHeight="1" x14ac:dyDescent="0.3">
      <c r="A47" s="28" t="s">
        <v>167</v>
      </c>
      <c r="B47" s="3" t="s">
        <v>172</v>
      </c>
      <c r="C47" s="3" t="str">
        <f t="shared" si="0"/>
        <v>MediaMenor</v>
      </c>
      <c r="D47" s="3" t="s">
        <v>173</v>
      </c>
    </row>
    <row r="48" spans="1:4" ht="15.75" customHeight="1" x14ac:dyDescent="0.3">
      <c r="A48" s="28" t="s">
        <v>168</v>
      </c>
      <c r="B48" s="3" t="s">
        <v>172</v>
      </c>
      <c r="C48" s="3" t="str">
        <f t="shared" si="0"/>
        <v>A l t aMenor</v>
      </c>
      <c r="D48" s="3" t="s">
        <v>173</v>
      </c>
    </row>
    <row r="49" spans="1:4" ht="15.75" customHeight="1" x14ac:dyDescent="0.3">
      <c r="A49" s="28" t="s">
        <v>169</v>
      </c>
      <c r="B49" s="3" t="s">
        <v>172</v>
      </c>
      <c r="C49" s="3" t="str">
        <f t="shared" si="0"/>
        <v>Muy AltaMenor</v>
      </c>
      <c r="D49" s="3" t="s">
        <v>57</v>
      </c>
    </row>
    <row r="50" spans="1:4" ht="15.75" customHeight="1" x14ac:dyDescent="0.3">
      <c r="A50" s="27" t="s">
        <v>165</v>
      </c>
      <c r="B50" s="3" t="s">
        <v>173</v>
      </c>
      <c r="C50" s="3" t="str">
        <f t="shared" si="0"/>
        <v>Muy BajaModerado</v>
      </c>
      <c r="D50" s="3" t="s">
        <v>173</v>
      </c>
    </row>
    <row r="51" spans="1:4" ht="15.75" customHeight="1" x14ac:dyDescent="0.3">
      <c r="A51" s="28" t="s">
        <v>166</v>
      </c>
      <c r="B51" s="3" t="s">
        <v>173</v>
      </c>
      <c r="C51" s="3" t="str">
        <f t="shared" si="0"/>
        <v>BajaModerado</v>
      </c>
      <c r="D51" s="3" t="s">
        <v>173</v>
      </c>
    </row>
    <row r="52" spans="1:4" ht="15.75" customHeight="1" x14ac:dyDescent="0.3">
      <c r="A52" s="28" t="s">
        <v>167</v>
      </c>
      <c r="B52" s="3" t="s">
        <v>173</v>
      </c>
      <c r="C52" s="3" t="str">
        <f t="shared" si="0"/>
        <v>MediaModerado</v>
      </c>
      <c r="D52" s="3" t="s">
        <v>173</v>
      </c>
    </row>
    <row r="53" spans="1:4" ht="15.75" customHeight="1" x14ac:dyDescent="0.3">
      <c r="A53" s="28" t="s">
        <v>168</v>
      </c>
      <c r="B53" s="3" t="s">
        <v>173</v>
      </c>
      <c r="C53" s="3" t="str">
        <f t="shared" si="0"/>
        <v>A l t aModerado</v>
      </c>
      <c r="D53" s="3" t="s">
        <v>57</v>
      </c>
    </row>
    <row r="54" spans="1:4" ht="15.75" customHeight="1" x14ac:dyDescent="0.3">
      <c r="A54" s="28" t="s">
        <v>169</v>
      </c>
      <c r="B54" s="3" t="s">
        <v>173</v>
      </c>
      <c r="C54" s="3" t="str">
        <f t="shared" si="0"/>
        <v>Muy AltaModerado</v>
      </c>
      <c r="D54" s="3" t="s">
        <v>57</v>
      </c>
    </row>
    <row r="55" spans="1:4" ht="15.75" customHeight="1" x14ac:dyDescent="0.3">
      <c r="A55" s="27" t="s">
        <v>165</v>
      </c>
      <c r="B55" s="3" t="s">
        <v>174</v>
      </c>
      <c r="C55" s="3" t="str">
        <f t="shared" si="0"/>
        <v>Muy BajaMayor</v>
      </c>
      <c r="D55" s="3" t="s">
        <v>57</v>
      </c>
    </row>
    <row r="56" spans="1:4" ht="15.75" customHeight="1" x14ac:dyDescent="0.3">
      <c r="A56" s="28" t="s">
        <v>166</v>
      </c>
      <c r="B56" s="3" t="s">
        <v>174</v>
      </c>
      <c r="C56" s="3" t="str">
        <f t="shared" si="0"/>
        <v>BajaMayor</v>
      </c>
      <c r="D56" s="3" t="s">
        <v>57</v>
      </c>
    </row>
    <row r="57" spans="1:4" ht="15.75" customHeight="1" x14ac:dyDescent="0.3">
      <c r="A57" s="28" t="s">
        <v>167</v>
      </c>
      <c r="B57" s="3" t="s">
        <v>174</v>
      </c>
      <c r="C57" s="3" t="str">
        <f t="shared" si="0"/>
        <v>MediaMayor</v>
      </c>
      <c r="D57" s="3" t="s">
        <v>57</v>
      </c>
    </row>
    <row r="58" spans="1:4" ht="15.75" customHeight="1" x14ac:dyDescent="0.3">
      <c r="A58" s="28" t="s">
        <v>168</v>
      </c>
      <c r="B58" s="3" t="s">
        <v>174</v>
      </c>
      <c r="C58" s="3" t="str">
        <f t="shared" si="0"/>
        <v>A l t aMayor</v>
      </c>
      <c r="D58" s="3" t="s">
        <v>57</v>
      </c>
    </row>
    <row r="59" spans="1:4" ht="15.75" customHeight="1" x14ac:dyDescent="0.3">
      <c r="A59" s="28" t="s">
        <v>169</v>
      </c>
      <c r="B59" s="3" t="s">
        <v>174</v>
      </c>
      <c r="C59" s="3" t="str">
        <f t="shared" si="0"/>
        <v>Muy AltaMayor</v>
      </c>
      <c r="D59" s="3" t="s">
        <v>57</v>
      </c>
    </row>
    <row r="60" spans="1:4" ht="15.75" customHeight="1" x14ac:dyDescent="0.3">
      <c r="A60" s="27" t="s">
        <v>165</v>
      </c>
      <c r="B60" s="3" t="s">
        <v>175</v>
      </c>
      <c r="C60" s="3" t="str">
        <f t="shared" si="0"/>
        <v>Muy BajaCatastrófico</v>
      </c>
      <c r="D60" s="3" t="s">
        <v>182</v>
      </c>
    </row>
    <row r="61" spans="1:4" ht="15.75" customHeight="1" x14ac:dyDescent="0.3">
      <c r="A61" s="28" t="s">
        <v>166</v>
      </c>
      <c r="B61" s="3" t="s">
        <v>175</v>
      </c>
      <c r="C61" s="3" t="str">
        <f t="shared" si="0"/>
        <v>BajaCatastrófico</v>
      </c>
      <c r="D61" s="3" t="s">
        <v>182</v>
      </c>
    </row>
    <row r="62" spans="1:4" ht="15.75" customHeight="1" x14ac:dyDescent="0.3">
      <c r="A62" s="28" t="s">
        <v>167</v>
      </c>
      <c r="B62" s="3" t="s">
        <v>175</v>
      </c>
      <c r="C62" s="3" t="str">
        <f t="shared" si="0"/>
        <v>MediaCatastrófico</v>
      </c>
      <c r="D62" s="3" t="s">
        <v>182</v>
      </c>
    </row>
    <row r="63" spans="1:4" ht="15.75" customHeight="1" x14ac:dyDescent="0.3">
      <c r="A63" s="28" t="s">
        <v>168</v>
      </c>
      <c r="B63" s="3" t="s">
        <v>175</v>
      </c>
      <c r="C63" s="3" t="str">
        <f t="shared" si="0"/>
        <v>A l t aCatastrófico</v>
      </c>
      <c r="D63" s="3" t="s">
        <v>182</v>
      </c>
    </row>
    <row r="64" spans="1:4" ht="15.75" customHeight="1" x14ac:dyDescent="0.3">
      <c r="A64" s="28" t="s">
        <v>169</v>
      </c>
      <c r="B64" s="3" t="s">
        <v>175</v>
      </c>
      <c r="C64" s="3" t="str">
        <f t="shared" si="0"/>
        <v>Muy AltaCatastrófico</v>
      </c>
      <c r="D64" s="3" t="s">
        <v>182</v>
      </c>
    </row>
    <row r="65" spans="1:4" ht="15.75" customHeight="1" x14ac:dyDescent="0.25"/>
    <row r="66" spans="1:4" ht="15.75" customHeight="1" x14ac:dyDescent="0.25">
      <c r="A66" s="28" t="s">
        <v>183</v>
      </c>
    </row>
    <row r="67" spans="1:4" ht="15.75" customHeight="1" x14ac:dyDescent="0.25"/>
    <row r="68" spans="1:4" ht="15.75" customHeight="1" x14ac:dyDescent="0.3">
      <c r="A68" s="28" t="s">
        <v>44</v>
      </c>
      <c r="B68" s="22">
        <v>0.25</v>
      </c>
    </row>
    <row r="69" spans="1:4" ht="15.75" customHeight="1" x14ac:dyDescent="0.3">
      <c r="A69" s="3" t="s">
        <v>51</v>
      </c>
      <c r="B69" s="22">
        <v>0.15</v>
      </c>
    </row>
    <row r="70" spans="1:4" ht="15.75" customHeight="1" x14ac:dyDescent="0.3">
      <c r="A70" s="28" t="s">
        <v>55</v>
      </c>
      <c r="B70" s="22">
        <v>0.1</v>
      </c>
    </row>
    <row r="71" spans="1:4" ht="15.75" customHeight="1" x14ac:dyDescent="0.25"/>
    <row r="72" spans="1:4" ht="15.75" customHeight="1" x14ac:dyDescent="0.25">
      <c r="A72" s="28" t="s">
        <v>104</v>
      </c>
    </row>
    <row r="73" spans="1:4" ht="15.75" customHeight="1" x14ac:dyDescent="0.25"/>
    <row r="74" spans="1:4" ht="15.75" customHeight="1" x14ac:dyDescent="0.3">
      <c r="A74" s="28" t="s">
        <v>184</v>
      </c>
      <c r="B74" s="22">
        <v>0.25</v>
      </c>
    </row>
    <row r="75" spans="1:4" ht="15.75" customHeight="1" x14ac:dyDescent="0.3">
      <c r="A75" s="3" t="s">
        <v>45</v>
      </c>
      <c r="B75" s="22">
        <v>0.15</v>
      </c>
    </row>
    <row r="76" spans="1:4" ht="15.75" customHeight="1" x14ac:dyDescent="0.25"/>
    <row r="77" spans="1:4" ht="15.75" customHeight="1" x14ac:dyDescent="0.3">
      <c r="A77" s="3" t="s">
        <v>39</v>
      </c>
    </row>
    <row r="78" spans="1:4" ht="15.75" customHeight="1" x14ac:dyDescent="0.25"/>
    <row r="79" spans="1:4" ht="15.75" customHeight="1" x14ac:dyDescent="0.3">
      <c r="A79" s="28" t="s">
        <v>44</v>
      </c>
      <c r="B79" s="28" t="s">
        <v>184</v>
      </c>
      <c r="C79" s="3" t="str">
        <f t="shared" ref="C79:C84" si="1">CONCATENATE(A79,B79)</f>
        <v>PreventivoAutomático</v>
      </c>
      <c r="D79" s="22">
        <f>+B68+B74</f>
        <v>0.5</v>
      </c>
    </row>
    <row r="80" spans="1:4" ht="15.75" customHeight="1" x14ac:dyDescent="0.3">
      <c r="A80" s="3" t="s">
        <v>51</v>
      </c>
      <c r="B80" s="28" t="s">
        <v>184</v>
      </c>
      <c r="C80" s="3" t="str">
        <f t="shared" si="1"/>
        <v>DetectivoAutomático</v>
      </c>
      <c r="D80" s="22">
        <f>+B69+B74</f>
        <v>0.4</v>
      </c>
    </row>
    <row r="81" spans="1:4" ht="15.75" customHeight="1" x14ac:dyDescent="0.3">
      <c r="A81" s="28" t="s">
        <v>55</v>
      </c>
      <c r="B81" s="28" t="s">
        <v>184</v>
      </c>
      <c r="C81" s="3" t="str">
        <f t="shared" si="1"/>
        <v>CorrectivoAutomático</v>
      </c>
      <c r="D81" s="22">
        <f>+B70+B74</f>
        <v>0.35</v>
      </c>
    </row>
    <row r="82" spans="1:4" ht="15.75" customHeight="1" x14ac:dyDescent="0.3">
      <c r="A82" s="28" t="s">
        <v>44</v>
      </c>
      <c r="B82" s="28" t="s">
        <v>45</v>
      </c>
      <c r="C82" s="3" t="str">
        <f t="shared" si="1"/>
        <v>PreventivoManual</v>
      </c>
      <c r="D82" s="22">
        <f>+B68+B75</f>
        <v>0.4</v>
      </c>
    </row>
    <row r="83" spans="1:4" ht="15.75" customHeight="1" x14ac:dyDescent="0.3">
      <c r="A83" s="3" t="s">
        <v>51</v>
      </c>
      <c r="B83" s="28" t="s">
        <v>45</v>
      </c>
      <c r="C83" s="3" t="str">
        <f t="shared" si="1"/>
        <v>DetectivoManual</v>
      </c>
      <c r="D83" s="22">
        <f>+B69+B75</f>
        <v>0.3</v>
      </c>
    </row>
    <row r="84" spans="1:4" ht="15.75" customHeight="1" x14ac:dyDescent="0.3">
      <c r="A84" s="28" t="s">
        <v>55</v>
      </c>
      <c r="B84" s="28" t="s">
        <v>45</v>
      </c>
      <c r="C84" s="3" t="str">
        <f t="shared" si="1"/>
        <v>CorrectivoManual</v>
      </c>
      <c r="D84" s="22">
        <f>+B70+B75</f>
        <v>0.25</v>
      </c>
    </row>
    <row r="85" spans="1:4" ht="15.75" customHeight="1" x14ac:dyDescent="0.25"/>
    <row r="86" spans="1:4" ht="15.75" customHeight="1" x14ac:dyDescent="0.25">
      <c r="A86" s="28" t="s">
        <v>40</v>
      </c>
    </row>
    <row r="87" spans="1:4" ht="15.75" customHeight="1" x14ac:dyDescent="0.25"/>
    <row r="88" spans="1:4" ht="15.75" customHeight="1" x14ac:dyDescent="0.25">
      <c r="A88" s="28" t="s">
        <v>46</v>
      </c>
    </row>
    <row r="89" spans="1:4" ht="15.75" customHeight="1" x14ac:dyDescent="0.3">
      <c r="A89" s="3" t="s">
        <v>52</v>
      </c>
    </row>
    <row r="90" spans="1:4" ht="15.75" customHeight="1" x14ac:dyDescent="0.25"/>
    <row r="91" spans="1:4" ht="15.75" customHeight="1" x14ac:dyDescent="0.3">
      <c r="A91" s="3" t="s">
        <v>41</v>
      </c>
    </row>
    <row r="92" spans="1:4" ht="15.75" customHeight="1" x14ac:dyDescent="0.25"/>
    <row r="93" spans="1:4" ht="15.75" customHeight="1" x14ac:dyDescent="0.3">
      <c r="A93" s="3" t="s">
        <v>47</v>
      </c>
    </row>
    <row r="94" spans="1:4" ht="15.75" customHeight="1" x14ac:dyDescent="0.3">
      <c r="A94" s="3" t="s">
        <v>54</v>
      </c>
    </row>
    <row r="95" spans="1:4" ht="15.75" customHeight="1" x14ac:dyDescent="0.25"/>
    <row r="96" spans="1:4" ht="15.75" customHeight="1" x14ac:dyDescent="0.3">
      <c r="A96" s="3" t="s">
        <v>42</v>
      </c>
    </row>
    <row r="97" spans="1:1" ht="15.75" customHeight="1" x14ac:dyDescent="0.25"/>
    <row r="98" spans="1:1" ht="15.75" customHeight="1" x14ac:dyDescent="0.3">
      <c r="A98" s="3" t="s">
        <v>48</v>
      </c>
    </row>
    <row r="99" spans="1:1" ht="15.75" customHeight="1" x14ac:dyDescent="0.3">
      <c r="A99" s="3" t="s">
        <v>185</v>
      </c>
    </row>
    <row r="100" spans="1:1" ht="15.75" customHeight="1" x14ac:dyDescent="0.25"/>
    <row r="101" spans="1:1" ht="15.75" customHeight="1" x14ac:dyDescent="0.25"/>
    <row r="102" spans="1:1" ht="15.75" customHeight="1" x14ac:dyDescent="0.3">
      <c r="A102" s="3" t="s">
        <v>186</v>
      </c>
    </row>
    <row r="103" spans="1:1" ht="15.75" customHeight="1" x14ac:dyDescent="0.25"/>
    <row r="104" spans="1:1" ht="15.75" customHeight="1" x14ac:dyDescent="0.3">
      <c r="A104" s="3" t="s">
        <v>49</v>
      </c>
    </row>
    <row r="105" spans="1:1" ht="15.75" customHeight="1" x14ac:dyDescent="0.3">
      <c r="A105" s="3" t="s">
        <v>187</v>
      </c>
    </row>
    <row r="106" spans="1:1" ht="15.75" customHeight="1" x14ac:dyDescent="0.3">
      <c r="A106" s="3" t="s">
        <v>188</v>
      </c>
    </row>
    <row r="107" spans="1:1" ht="15.75" customHeight="1" x14ac:dyDescent="0.3">
      <c r="A107" s="3" t="s">
        <v>189</v>
      </c>
    </row>
    <row r="108" spans="1:1" ht="15.75" customHeight="1" x14ac:dyDescent="0.25"/>
    <row r="109" spans="1:1" ht="15.75" customHeight="1" x14ac:dyDescent="0.25"/>
    <row r="110" spans="1:1" ht="15.75" customHeight="1" x14ac:dyDescent="0.25"/>
    <row r="111" spans="1:1" ht="15.75" customHeight="1" x14ac:dyDescent="0.25"/>
    <row r="112" spans="1:1" ht="15.75" customHeight="1" x14ac:dyDescent="0.25"/>
    <row r="113" spans="1:3" ht="15.75" customHeight="1" x14ac:dyDescent="0.3">
      <c r="A113" s="3" t="s">
        <v>173</v>
      </c>
      <c r="B113" s="20">
        <v>0.6</v>
      </c>
      <c r="C113" s="24" t="s">
        <v>173</v>
      </c>
    </row>
    <row r="114" spans="1:3" ht="15.75" customHeight="1" x14ac:dyDescent="0.3">
      <c r="A114" s="3" t="s">
        <v>174</v>
      </c>
      <c r="B114" s="20">
        <v>0.8</v>
      </c>
      <c r="C114" s="25" t="s">
        <v>174</v>
      </c>
    </row>
    <row r="115" spans="1:3" ht="15.75" customHeight="1" x14ac:dyDescent="0.3">
      <c r="A115" s="3" t="s">
        <v>175</v>
      </c>
      <c r="B115" s="20">
        <v>1</v>
      </c>
      <c r="C115" s="26" t="s">
        <v>175</v>
      </c>
    </row>
    <row r="116" spans="1:3" ht="15.75" customHeight="1" x14ac:dyDescent="0.25"/>
    <row r="117" spans="1:3" ht="15.75" customHeight="1" x14ac:dyDescent="0.25"/>
    <row r="118" spans="1:3" ht="15.75" customHeight="1" x14ac:dyDescent="0.25"/>
    <row r="119" spans="1:3" ht="55.5" customHeight="1" x14ac:dyDescent="0.25">
      <c r="A119" s="45" t="s">
        <v>231</v>
      </c>
      <c r="B119" s="45" t="s">
        <v>232</v>
      </c>
      <c r="C119" s="45" t="s">
        <v>233</v>
      </c>
    </row>
    <row r="120" spans="1:3" ht="13.8" x14ac:dyDescent="0.25">
      <c r="A120" s="45"/>
      <c r="B120" s="45"/>
      <c r="C120" s="45"/>
    </row>
    <row r="121" spans="1:3" ht="15.75" customHeight="1" x14ac:dyDescent="0.3">
      <c r="A121" s="40" t="s">
        <v>208</v>
      </c>
      <c r="B121" s="41" t="s">
        <v>215</v>
      </c>
      <c r="C121" s="42">
        <v>15</v>
      </c>
    </row>
    <row r="122" spans="1:3" ht="15.75" customHeight="1" x14ac:dyDescent="0.3">
      <c r="A122" s="40"/>
      <c r="B122" s="41" t="s">
        <v>216</v>
      </c>
      <c r="C122" s="42">
        <v>0</v>
      </c>
    </row>
    <row r="123" spans="1:3" ht="15.75" customHeight="1" x14ac:dyDescent="0.3">
      <c r="A123" s="40"/>
      <c r="B123" s="41"/>
      <c r="C123" s="42"/>
    </row>
    <row r="124" spans="1:3" ht="15.75" customHeight="1" x14ac:dyDescent="0.3">
      <c r="A124" s="43" t="s">
        <v>209</v>
      </c>
      <c r="B124" s="41" t="s">
        <v>217</v>
      </c>
      <c r="C124" s="42">
        <v>15</v>
      </c>
    </row>
    <row r="125" spans="1:3" ht="15.75" customHeight="1" x14ac:dyDescent="0.3">
      <c r="A125" s="43"/>
      <c r="B125" s="41" t="s">
        <v>218</v>
      </c>
      <c r="C125" s="42">
        <v>0</v>
      </c>
    </row>
    <row r="126" spans="1:3" ht="15.75" customHeight="1" x14ac:dyDescent="0.3">
      <c r="A126" s="43"/>
      <c r="B126" s="41"/>
      <c r="C126" s="42"/>
    </row>
    <row r="127" spans="1:3" ht="15.75" customHeight="1" x14ac:dyDescent="0.3">
      <c r="A127" s="43" t="s">
        <v>210</v>
      </c>
      <c r="B127" s="41" t="s">
        <v>219</v>
      </c>
      <c r="C127" s="42">
        <v>15</v>
      </c>
    </row>
    <row r="128" spans="1:3" ht="15.75" customHeight="1" x14ac:dyDescent="0.3">
      <c r="A128" s="43"/>
      <c r="B128" s="41" t="s">
        <v>220</v>
      </c>
      <c r="C128" s="42">
        <v>0</v>
      </c>
    </row>
    <row r="129" spans="1:3" ht="15.75" customHeight="1" x14ac:dyDescent="0.3">
      <c r="A129" s="43"/>
      <c r="B129" s="41"/>
      <c r="C129" s="42"/>
    </row>
    <row r="130" spans="1:3" ht="15.75" customHeight="1" x14ac:dyDescent="0.3">
      <c r="A130" s="43" t="s">
        <v>211</v>
      </c>
      <c r="B130" s="41" t="s">
        <v>221</v>
      </c>
      <c r="C130" s="42">
        <v>15</v>
      </c>
    </row>
    <row r="131" spans="1:3" ht="15.75" customHeight="1" x14ac:dyDescent="0.3">
      <c r="A131" s="43"/>
      <c r="B131" s="41" t="s">
        <v>222</v>
      </c>
      <c r="C131" s="42">
        <v>10</v>
      </c>
    </row>
    <row r="132" spans="1:3" ht="15.75" customHeight="1" x14ac:dyDescent="0.3">
      <c r="A132" s="43"/>
      <c r="B132" s="41" t="s">
        <v>223</v>
      </c>
      <c r="C132" s="42">
        <v>0</v>
      </c>
    </row>
    <row r="133" spans="1:3" ht="15.75" customHeight="1" x14ac:dyDescent="0.3">
      <c r="A133" s="43"/>
      <c r="B133" s="41"/>
      <c r="C133" s="42"/>
    </row>
    <row r="134" spans="1:3" ht="15.75" customHeight="1" x14ac:dyDescent="0.3">
      <c r="A134" s="43" t="s">
        <v>212</v>
      </c>
      <c r="B134" s="41" t="s">
        <v>224</v>
      </c>
      <c r="C134" s="42">
        <v>15</v>
      </c>
    </row>
    <row r="135" spans="1:3" ht="15.75" customHeight="1" x14ac:dyDescent="0.3">
      <c r="A135" s="43"/>
      <c r="B135" s="41" t="s">
        <v>225</v>
      </c>
      <c r="C135" s="42">
        <v>0</v>
      </c>
    </row>
    <row r="136" spans="1:3" ht="15.75" customHeight="1" x14ac:dyDescent="0.3">
      <c r="A136" s="43"/>
      <c r="B136" s="41"/>
      <c r="C136" s="42"/>
    </row>
    <row r="137" spans="1:3" ht="25.5" customHeight="1" x14ac:dyDescent="0.3">
      <c r="A137" s="43" t="s">
        <v>213</v>
      </c>
      <c r="B137" s="44" t="s">
        <v>226</v>
      </c>
      <c r="C137" s="42">
        <v>15</v>
      </c>
    </row>
    <row r="138" spans="1:3" ht="29.25" customHeight="1" x14ac:dyDescent="0.3">
      <c r="A138" s="43"/>
      <c r="B138" s="44" t="s">
        <v>227</v>
      </c>
      <c r="C138" s="42">
        <v>0</v>
      </c>
    </row>
    <row r="139" spans="1:3" ht="29.25" customHeight="1" x14ac:dyDescent="0.3">
      <c r="A139" s="43"/>
      <c r="B139" s="44"/>
      <c r="C139" s="42"/>
    </row>
    <row r="140" spans="1:3" ht="15.75" customHeight="1" x14ac:dyDescent="0.3">
      <c r="A140" s="43" t="s">
        <v>214</v>
      </c>
      <c r="B140" s="41" t="s">
        <v>228</v>
      </c>
      <c r="C140" s="42">
        <v>15</v>
      </c>
    </row>
    <row r="141" spans="1:3" ht="15.75" customHeight="1" x14ac:dyDescent="0.25">
      <c r="A141" s="42"/>
      <c r="B141" s="41" t="s">
        <v>229</v>
      </c>
      <c r="C141" s="42">
        <v>10</v>
      </c>
    </row>
    <row r="142" spans="1:3" ht="15.75" customHeight="1" x14ac:dyDescent="0.25">
      <c r="A142" s="42"/>
      <c r="B142" s="41" t="s">
        <v>230</v>
      </c>
      <c r="C142" s="42">
        <v>0</v>
      </c>
    </row>
    <row r="143" spans="1:3" ht="15.75" customHeight="1" x14ac:dyDescent="0.25"/>
    <row r="144" spans="1:3" ht="15.75" customHeight="1" x14ac:dyDescent="0.25"/>
    <row r="145" spans="1:5" ht="36.75" customHeight="1" x14ac:dyDescent="0.25">
      <c r="A145" s="39" t="s">
        <v>236</v>
      </c>
    </row>
    <row r="146" spans="1:5" ht="15.75" customHeight="1" x14ac:dyDescent="0.25"/>
    <row r="147" spans="1:5" ht="36" customHeight="1" x14ac:dyDescent="0.25">
      <c r="A147" s="39" t="s">
        <v>239</v>
      </c>
      <c r="B147" s="35" t="s">
        <v>240</v>
      </c>
    </row>
    <row r="148" spans="1:5" ht="36" customHeight="1" x14ac:dyDescent="0.25">
      <c r="A148" s="39" t="s">
        <v>237</v>
      </c>
      <c r="B148" s="35" t="s">
        <v>173</v>
      </c>
    </row>
    <row r="149" spans="1:5" ht="36" customHeight="1" x14ac:dyDescent="0.25">
      <c r="A149" s="39" t="s">
        <v>238</v>
      </c>
      <c r="B149" s="35" t="s">
        <v>241</v>
      </c>
    </row>
    <row r="150" spans="1:5" ht="15.75" customHeight="1" x14ac:dyDescent="0.25">
      <c r="A150" s="46"/>
    </row>
    <row r="151" spans="1:5" ht="15.75" customHeight="1" x14ac:dyDescent="0.25"/>
    <row r="152" spans="1:5" ht="15.75" customHeight="1" x14ac:dyDescent="0.25"/>
    <row r="153" spans="1:5" ht="15.75" customHeight="1" x14ac:dyDescent="0.25">
      <c r="A153" s="35" t="s">
        <v>240</v>
      </c>
      <c r="B153" s="35" t="s">
        <v>240</v>
      </c>
      <c r="C153" s="35" t="str">
        <f>CONCATENATE(A153,B153)</f>
        <v>FuerteFuerte</v>
      </c>
      <c r="D153" s="35" t="s">
        <v>240</v>
      </c>
      <c r="E153" s="35" t="s">
        <v>243</v>
      </c>
    </row>
    <row r="154" spans="1:5" ht="15.75" customHeight="1" x14ac:dyDescent="0.25">
      <c r="A154" s="35" t="s">
        <v>240</v>
      </c>
      <c r="B154" s="35" t="s">
        <v>173</v>
      </c>
      <c r="C154" s="35" t="str">
        <f t="shared" ref="C154:C161" si="2">CONCATENATE(A154,B154)</f>
        <v>FuerteModerado</v>
      </c>
      <c r="D154" s="35" t="s">
        <v>173</v>
      </c>
      <c r="E154" s="35" t="s">
        <v>244</v>
      </c>
    </row>
    <row r="155" spans="1:5" ht="15.75" customHeight="1" x14ac:dyDescent="0.25">
      <c r="A155" s="35" t="s">
        <v>240</v>
      </c>
      <c r="B155" s="35" t="s">
        <v>241</v>
      </c>
      <c r="C155" s="35" t="str">
        <f t="shared" si="2"/>
        <v>FuerteDébil</v>
      </c>
      <c r="D155" s="35" t="s">
        <v>241</v>
      </c>
      <c r="E155" s="35" t="s">
        <v>244</v>
      </c>
    </row>
    <row r="156" spans="1:5" ht="15.75" customHeight="1" x14ac:dyDescent="0.25">
      <c r="A156" s="35" t="s">
        <v>173</v>
      </c>
      <c r="B156" s="35" t="s">
        <v>240</v>
      </c>
      <c r="C156" s="35" t="str">
        <f t="shared" si="2"/>
        <v>ModeradoFuerte</v>
      </c>
      <c r="D156" s="35" t="s">
        <v>173</v>
      </c>
      <c r="E156" s="35" t="s">
        <v>244</v>
      </c>
    </row>
    <row r="157" spans="1:5" ht="15.75" customHeight="1" x14ac:dyDescent="0.25">
      <c r="A157" s="35" t="s">
        <v>173</v>
      </c>
      <c r="B157" s="35" t="s">
        <v>173</v>
      </c>
      <c r="C157" s="35" t="str">
        <f t="shared" si="2"/>
        <v>ModeradoModerado</v>
      </c>
      <c r="D157" s="35" t="s">
        <v>173</v>
      </c>
      <c r="E157" s="35" t="s">
        <v>244</v>
      </c>
    </row>
    <row r="158" spans="1:5" ht="15.75" customHeight="1" x14ac:dyDescent="0.25">
      <c r="A158" s="35" t="s">
        <v>173</v>
      </c>
      <c r="B158" s="35" t="s">
        <v>241</v>
      </c>
      <c r="C158" s="35" t="str">
        <f t="shared" si="2"/>
        <v>ModeradoDébil</v>
      </c>
      <c r="D158" s="35" t="s">
        <v>241</v>
      </c>
      <c r="E158" s="35" t="s">
        <v>244</v>
      </c>
    </row>
    <row r="159" spans="1:5" ht="15.75" customHeight="1" x14ac:dyDescent="0.25">
      <c r="A159" s="35" t="s">
        <v>241</v>
      </c>
      <c r="B159" s="35" t="s">
        <v>240</v>
      </c>
      <c r="C159" s="35" t="str">
        <f t="shared" si="2"/>
        <v>DébilFuerte</v>
      </c>
      <c r="D159" s="35" t="s">
        <v>241</v>
      </c>
      <c r="E159" s="35" t="s">
        <v>244</v>
      </c>
    </row>
    <row r="160" spans="1:5" ht="15.75" customHeight="1" x14ac:dyDescent="0.25">
      <c r="A160" s="35" t="s">
        <v>241</v>
      </c>
      <c r="B160" s="35" t="s">
        <v>173</v>
      </c>
      <c r="C160" s="35" t="str">
        <f t="shared" si="2"/>
        <v>DébilModerado</v>
      </c>
      <c r="D160" s="35" t="s">
        <v>241</v>
      </c>
      <c r="E160" s="35" t="s">
        <v>244</v>
      </c>
    </row>
    <row r="161" spans="1:5" ht="15.75" customHeight="1" x14ac:dyDescent="0.25">
      <c r="A161" s="35" t="s">
        <v>241</v>
      </c>
      <c r="B161" s="35" t="s">
        <v>241</v>
      </c>
      <c r="C161" s="35" t="str">
        <f t="shared" si="2"/>
        <v>DébilDébil</v>
      </c>
      <c r="D161" s="35" t="s">
        <v>241</v>
      </c>
      <c r="E161" s="35" t="s">
        <v>244</v>
      </c>
    </row>
    <row r="162" spans="1:5" ht="15.75" customHeight="1" x14ac:dyDescent="0.3">
      <c r="D162" s="3"/>
    </row>
    <row r="163" spans="1:5" ht="15.75" customHeight="1" x14ac:dyDescent="0.3">
      <c r="D163" s="3"/>
    </row>
    <row r="164" spans="1:5" ht="15.75" customHeight="1" x14ac:dyDescent="0.3">
      <c r="D164" s="3"/>
    </row>
    <row r="165" spans="1:5" ht="15.75" customHeight="1" x14ac:dyDescent="0.3">
      <c r="A165" s="33" t="s">
        <v>193</v>
      </c>
      <c r="B165" s="3" t="s">
        <v>173</v>
      </c>
      <c r="C165" t="str">
        <f>CONCATENATE(A165,B165)</f>
        <v>Rara vezModerado</v>
      </c>
      <c r="D165" s="3" t="s">
        <v>173</v>
      </c>
    </row>
    <row r="166" spans="1:5" ht="15.75" customHeight="1" x14ac:dyDescent="0.3">
      <c r="A166" s="33" t="s">
        <v>194</v>
      </c>
      <c r="B166" s="3" t="s">
        <v>173</v>
      </c>
      <c r="C166" t="str">
        <f t="shared" ref="C166:C179" si="3">CONCATENATE(A166,B166)</f>
        <v>ImprobableModerado</v>
      </c>
      <c r="D166" s="3" t="s">
        <v>173</v>
      </c>
    </row>
    <row r="167" spans="1:5" ht="15.75" customHeight="1" x14ac:dyDescent="0.3">
      <c r="A167" s="33" t="s">
        <v>195</v>
      </c>
      <c r="B167" s="3" t="s">
        <v>173</v>
      </c>
      <c r="C167" t="str">
        <f t="shared" si="3"/>
        <v>PosibleModerado</v>
      </c>
      <c r="D167" s="35" t="s">
        <v>57</v>
      </c>
    </row>
    <row r="168" spans="1:5" ht="15.75" customHeight="1" x14ac:dyDescent="0.3">
      <c r="A168" s="33" t="s">
        <v>196</v>
      </c>
      <c r="B168" s="3" t="s">
        <v>173</v>
      </c>
      <c r="C168" t="str">
        <f t="shared" si="3"/>
        <v>ProbableModerado</v>
      </c>
      <c r="D168" s="35" t="s">
        <v>57</v>
      </c>
    </row>
    <row r="169" spans="1:5" ht="15.75" customHeight="1" x14ac:dyDescent="0.3">
      <c r="A169" s="33" t="s">
        <v>197</v>
      </c>
      <c r="B169" s="3" t="s">
        <v>173</v>
      </c>
      <c r="C169" t="str">
        <f t="shared" si="3"/>
        <v>Casi seguroModerado</v>
      </c>
      <c r="D169" s="3" t="s">
        <v>182</v>
      </c>
    </row>
    <row r="170" spans="1:5" ht="15.75" customHeight="1" x14ac:dyDescent="0.3">
      <c r="A170" s="33" t="s">
        <v>193</v>
      </c>
      <c r="B170" s="3" t="s">
        <v>174</v>
      </c>
      <c r="C170" t="str">
        <f t="shared" si="3"/>
        <v>Rara vezMayor</v>
      </c>
      <c r="D170" s="3" t="s">
        <v>57</v>
      </c>
    </row>
    <row r="171" spans="1:5" ht="15.75" customHeight="1" x14ac:dyDescent="0.3">
      <c r="A171" s="33" t="s">
        <v>194</v>
      </c>
      <c r="B171" s="3" t="s">
        <v>174</v>
      </c>
      <c r="C171" t="str">
        <f t="shared" si="3"/>
        <v>ImprobableMayor</v>
      </c>
      <c r="D171" s="3" t="s">
        <v>57</v>
      </c>
    </row>
    <row r="172" spans="1:5" ht="15.75" customHeight="1" x14ac:dyDescent="0.3">
      <c r="A172" s="33" t="s">
        <v>195</v>
      </c>
      <c r="B172" s="3" t="s">
        <v>174</v>
      </c>
      <c r="C172" t="str">
        <f t="shared" si="3"/>
        <v>PosibleMayor</v>
      </c>
      <c r="D172" s="3" t="s">
        <v>182</v>
      </c>
    </row>
    <row r="173" spans="1:5" ht="15.75" customHeight="1" x14ac:dyDescent="0.3">
      <c r="A173" s="33" t="s">
        <v>196</v>
      </c>
      <c r="B173" s="3" t="s">
        <v>174</v>
      </c>
      <c r="C173" t="str">
        <f t="shared" si="3"/>
        <v>ProbableMayor</v>
      </c>
      <c r="D173" s="3" t="s">
        <v>182</v>
      </c>
    </row>
    <row r="174" spans="1:5" ht="15.75" customHeight="1" x14ac:dyDescent="0.3">
      <c r="A174" s="33" t="s">
        <v>197</v>
      </c>
      <c r="B174" s="3" t="s">
        <v>174</v>
      </c>
      <c r="C174" t="str">
        <f t="shared" si="3"/>
        <v>Casi seguroMayor</v>
      </c>
      <c r="D174" s="3" t="s">
        <v>182</v>
      </c>
    </row>
    <row r="175" spans="1:5" ht="15.75" customHeight="1" x14ac:dyDescent="0.3">
      <c r="A175" s="33" t="s">
        <v>193</v>
      </c>
      <c r="B175" s="3" t="s">
        <v>175</v>
      </c>
      <c r="C175" t="str">
        <f t="shared" si="3"/>
        <v>Rara vezCatastrófico</v>
      </c>
      <c r="D175" s="3" t="s">
        <v>182</v>
      </c>
    </row>
    <row r="176" spans="1:5" ht="15.75" customHeight="1" x14ac:dyDescent="0.3">
      <c r="A176" s="33" t="s">
        <v>194</v>
      </c>
      <c r="B176" s="3" t="s">
        <v>175</v>
      </c>
      <c r="C176" t="str">
        <f t="shared" si="3"/>
        <v>ImprobableCatastrófico</v>
      </c>
      <c r="D176" s="3" t="s">
        <v>182</v>
      </c>
    </row>
    <row r="177" spans="1:10" ht="15.75" customHeight="1" x14ac:dyDescent="0.3">
      <c r="A177" s="33" t="s">
        <v>195</v>
      </c>
      <c r="B177" s="3" t="s">
        <v>175</v>
      </c>
      <c r="C177" t="str">
        <f t="shared" si="3"/>
        <v>PosibleCatastrófico</v>
      </c>
      <c r="D177" s="3" t="s">
        <v>182</v>
      </c>
    </row>
    <row r="178" spans="1:10" ht="15.75" customHeight="1" x14ac:dyDescent="0.3">
      <c r="A178" s="33" t="s">
        <v>196</v>
      </c>
      <c r="B178" s="3" t="s">
        <v>175</v>
      </c>
      <c r="C178" t="str">
        <f t="shared" si="3"/>
        <v>ProbableCatastrófico</v>
      </c>
      <c r="D178" s="3" t="s">
        <v>182</v>
      </c>
    </row>
    <row r="179" spans="1:10" ht="15.75" customHeight="1" x14ac:dyDescent="0.3">
      <c r="A179" s="33" t="s">
        <v>197</v>
      </c>
      <c r="B179" s="3" t="s">
        <v>175</v>
      </c>
      <c r="C179" t="str">
        <f t="shared" si="3"/>
        <v>Casi seguroCatastrófico</v>
      </c>
      <c r="D179" s="3" t="s">
        <v>182</v>
      </c>
    </row>
    <row r="180" spans="1:10" ht="15.75" customHeight="1" x14ac:dyDescent="0.25"/>
    <row r="181" spans="1:10" ht="15.75" customHeight="1" x14ac:dyDescent="0.25"/>
    <row r="182" spans="1:10" ht="15.75" customHeight="1" x14ac:dyDescent="0.25"/>
    <row r="183" spans="1:10" ht="15.75" customHeight="1" x14ac:dyDescent="0.25"/>
    <row r="184" spans="1:10" ht="15.75" customHeight="1" x14ac:dyDescent="0.25"/>
    <row r="185" spans="1:10" ht="15.75" customHeight="1" x14ac:dyDescent="0.3">
      <c r="G185" s="33" t="s">
        <v>197</v>
      </c>
      <c r="H185" s="3" t="s">
        <v>182</v>
      </c>
      <c r="I185" s="3" t="s">
        <v>182</v>
      </c>
      <c r="J185" s="3" t="s">
        <v>182</v>
      </c>
    </row>
    <row r="186" spans="1:10" ht="15.75" customHeight="1" x14ac:dyDescent="0.3">
      <c r="G186" s="33" t="s">
        <v>196</v>
      </c>
      <c r="H186" s="35" t="s">
        <v>57</v>
      </c>
      <c r="I186" s="3" t="s">
        <v>182</v>
      </c>
      <c r="J186" s="3" t="s">
        <v>182</v>
      </c>
    </row>
    <row r="187" spans="1:10" ht="15.75" customHeight="1" x14ac:dyDescent="0.3">
      <c r="G187" s="33" t="s">
        <v>195</v>
      </c>
      <c r="H187" s="35" t="s">
        <v>57</v>
      </c>
      <c r="I187" s="3" t="s">
        <v>182</v>
      </c>
      <c r="J187" s="3" t="s">
        <v>182</v>
      </c>
    </row>
    <row r="188" spans="1:10" ht="15.75" customHeight="1" x14ac:dyDescent="0.3">
      <c r="G188" s="33" t="s">
        <v>194</v>
      </c>
      <c r="H188" s="35" t="s">
        <v>173</v>
      </c>
      <c r="I188" s="35" t="s">
        <v>57</v>
      </c>
      <c r="J188" s="3" t="s">
        <v>182</v>
      </c>
    </row>
    <row r="189" spans="1:10" ht="15.75" customHeight="1" x14ac:dyDescent="0.3">
      <c r="G189" s="33" t="s">
        <v>193</v>
      </c>
      <c r="H189" s="35" t="s">
        <v>173</v>
      </c>
      <c r="I189" s="35" t="s">
        <v>57</v>
      </c>
      <c r="J189" s="3" t="s">
        <v>182</v>
      </c>
    </row>
    <row r="190" spans="1:10" ht="15.75" customHeight="1" x14ac:dyDescent="0.3">
      <c r="H190" s="3" t="s">
        <v>173</v>
      </c>
      <c r="I190" s="3" t="s">
        <v>174</v>
      </c>
      <c r="J190" s="3" t="s">
        <v>175</v>
      </c>
    </row>
    <row r="191" spans="1:10" ht="15.75" customHeight="1" x14ac:dyDescent="0.25"/>
    <row r="192" spans="1:10" ht="15.75" customHeight="1" x14ac:dyDescent="0.25">
      <c r="F192" s="33" t="s">
        <v>197</v>
      </c>
      <c r="G192" s="35" t="s">
        <v>240</v>
      </c>
      <c r="H192" s="35" t="str">
        <f>CONCATENATE(F192,G192)</f>
        <v>Casi seguroFuerte</v>
      </c>
      <c r="I192" s="35" t="s">
        <v>195</v>
      </c>
    </row>
    <row r="193" spans="6:9" ht="15.75" customHeight="1" x14ac:dyDescent="0.25">
      <c r="F193" s="33" t="s">
        <v>196</v>
      </c>
      <c r="G193" s="35" t="s">
        <v>240</v>
      </c>
      <c r="H193" s="35" t="str">
        <f t="shared" ref="H193:H206" si="4">CONCATENATE(F193,G193)</f>
        <v>ProbableFuerte</v>
      </c>
      <c r="I193" s="35" t="s">
        <v>194</v>
      </c>
    </row>
    <row r="194" spans="6:9" ht="15.75" customHeight="1" x14ac:dyDescent="0.25">
      <c r="F194" s="33" t="s">
        <v>195</v>
      </c>
      <c r="G194" s="35" t="s">
        <v>240</v>
      </c>
      <c r="H194" s="35" t="str">
        <f t="shared" si="4"/>
        <v>PosibleFuerte</v>
      </c>
      <c r="I194" s="35" t="s">
        <v>193</v>
      </c>
    </row>
    <row r="195" spans="6:9" ht="15.75" customHeight="1" x14ac:dyDescent="0.25">
      <c r="F195" s="33" t="s">
        <v>194</v>
      </c>
      <c r="G195" s="35" t="s">
        <v>240</v>
      </c>
      <c r="H195" s="35" t="str">
        <f t="shared" si="4"/>
        <v>ImprobableFuerte</v>
      </c>
      <c r="I195" s="35" t="s">
        <v>193</v>
      </c>
    </row>
    <row r="196" spans="6:9" ht="15.75" customHeight="1" x14ac:dyDescent="0.25">
      <c r="F196" s="33" t="s">
        <v>193</v>
      </c>
      <c r="G196" s="35" t="s">
        <v>240</v>
      </c>
      <c r="H196" s="35" t="str">
        <f t="shared" si="4"/>
        <v>Rara vezFuerte</v>
      </c>
      <c r="I196" s="47" t="s">
        <v>193</v>
      </c>
    </row>
    <row r="197" spans="6:9" ht="15.75" customHeight="1" x14ac:dyDescent="0.3">
      <c r="F197" s="33" t="s">
        <v>197</v>
      </c>
      <c r="G197" s="3" t="s">
        <v>173</v>
      </c>
      <c r="H197" s="35" t="str">
        <f t="shared" si="4"/>
        <v>Casi seguroModerado</v>
      </c>
      <c r="I197" s="48" t="s">
        <v>196</v>
      </c>
    </row>
    <row r="198" spans="6:9" ht="15.75" customHeight="1" x14ac:dyDescent="0.3">
      <c r="F198" s="33" t="s">
        <v>196</v>
      </c>
      <c r="G198" s="3" t="s">
        <v>173</v>
      </c>
      <c r="H198" s="35" t="str">
        <f t="shared" si="4"/>
        <v>ProbableModerado</v>
      </c>
      <c r="I198" s="48" t="s">
        <v>195</v>
      </c>
    </row>
    <row r="199" spans="6:9" ht="15.75" customHeight="1" x14ac:dyDescent="0.3">
      <c r="F199" s="33" t="s">
        <v>195</v>
      </c>
      <c r="G199" s="3" t="s">
        <v>173</v>
      </c>
      <c r="H199" s="35" t="str">
        <f t="shared" si="4"/>
        <v>PosibleModerado</v>
      </c>
      <c r="I199" s="48" t="s">
        <v>194</v>
      </c>
    </row>
    <row r="200" spans="6:9" ht="15.75" customHeight="1" x14ac:dyDescent="0.3">
      <c r="F200" s="33" t="s">
        <v>194</v>
      </c>
      <c r="G200" s="3" t="s">
        <v>173</v>
      </c>
      <c r="H200" s="35" t="str">
        <f t="shared" si="4"/>
        <v>ImprobableModerado</v>
      </c>
      <c r="I200" s="48" t="s">
        <v>193</v>
      </c>
    </row>
    <row r="201" spans="6:9" ht="15.75" customHeight="1" x14ac:dyDescent="0.3">
      <c r="F201" s="33" t="s">
        <v>193</v>
      </c>
      <c r="G201" s="3" t="s">
        <v>173</v>
      </c>
      <c r="H201" s="35" t="str">
        <f t="shared" si="4"/>
        <v>Rara vezModerado</v>
      </c>
      <c r="I201" s="48" t="s">
        <v>193</v>
      </c>
    </row>
    <row r="202" spans="6:9" ht="15.75" customHeight="1" x14ac:dyDescent="0.25">
      <c r="F202" s="33" t="s">
        <v>197</v>
      </c>
      <c r="G202" s="35" t="s">
        <v>241</v>
      </c>
      <c r="H202" s="35" t="str">
        <f t="shared" si="4"/>
        <v>Casi seguroDébil</v>
      </c>
      <c r="I202" s="48" t="s">
        <v>197</v>
      </c>
    </row>
    <row r="203" spans="6:9" ht="15.75" customHeight="1" x14ac:dyDescent="0.25">
      <c r="F203" s="33" t="s">
        <v>196</v>
      </c>
      <c r="G203" s="35" t="s">
        <v>241</v>
      </c>
      <c r="H203" s="35" t="str">
        <f t="shared" si="4"/>
        <v>ProbableDébil</v>
      </c>
      <c r="I203" s="48" t="s">
        <v>196</v>
      </c>
    </row>
    <row r="204" spans="6:9" ht="15.75" customHeight="1" x14ac:dyDescent="0.25">
      <c r="F204" s="33" t="s">
        <v>195</v>
      </c>
      <c r="G204" s="35" t="s">
        <v>241</v>
      </c>
      <c r="H204" s="35" t="str">
        <f t="shared" si="4"/>
        <v>PosibleDébil</v>
      </c>
      <c r="I204" s="48" t="s">
        <v>195</v>
      </c>
    </row>
    <row r="205" spans="6:9" ht="15.75" customHeight="1" x14ac:dyDescent="0.25">
      <c r="F205" s="33" t="s">
        <v>194</v>
      </c>
      <c r="G205" s="35" t="s">
        <v>241</v>
      </c>
      <c r="H205" s="35" t="str">
        <f t="shared" si="4"/>
        <v>ImprobableDébil</v>
      </c>
      <c r="I205" s="48" t="s">
        <v>194</v>
      </c>
    </row>
    <row r="206" spans="6:9" ht="15.75" customHeight="1" x14ac:dyDescent="0.25">
      <c r="F206" s="33" t="s">
        <v>193</v>
      </c>
      <c r="G206" s="35" t="s">
        <v>241</v>
      </c>
      <c r="H206" s="35" t="str">
        <f t="shared" si="4"/>
        <v>Rara vezDébil</v>
      </c>
      <c r="I206" s="48" t="s">
        <v>193</v>
      </c>
    </row>
    <row r="207" spans="6:9" ht="15.75" customHeight="1" x14ac:dyDescent="0.25"/>
    <row r="208" spans="6:9"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admin Riesgo corrupción</vt:lpstr>
      <vt:lpstr>Gestión de cambios</vt:lpstr>
      <vt:lpstr>Mapa calor-Tablas de referencia</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carlos quitian</cp:lastModifiedBy>
  <cp:lastPrinted>2023-03-30T21:08:33Z</cp:lastPrinted>
  <dcterms:created xsi:type="dcterms:W3CDTF">2021-07-29T17:13:14Z</dcterms:created>
  <dcterms:modified xsi:type="dcterms:W3CDTF">2024-10-17T22:25:18Z</dcterms:modified>
</cp:coreProperties>
</file>