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60" windowHeight="10110" activeTab="0"/>
  </bookViews>
  <sheets>
    <sheet name="PLAN ANUAL DE ADQUISICIONES" sheetId="1" r:id="rId1"/>
  </sheets>
  <definedNames>
    <definedName name="_xlnm.Print_Titles" localSheetId="0">'PLAN ANUAL DE ADQUISICIONES'!$18:$18</definedName>
  </definedNames>
  <calcPr fullCalcOnLoad="1"/>
</workbook>
</file>

<file path=xl/sharedStrings.xml><?xml version="1.0" encoding="utf-8"?>
<sst xmlns="http://schemas.openxmlformats.org/spreadsheetml/2006/main" count="12780" uniqueCount="1009">
  <si>
    <t>PLAN ANUAL DE ADQUISICIONES</t>
  </si>
  <si>
    <t>A. INFORMACIÓN GENERAL DE LA ENTIDAD</t>
  </si>
  <si>
    <t>Nombre</t>
  </si>
  <si>
    <t>INSTITUTO DISTRTITAL DE LAS ARTES – IDARTES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</si>
  <si>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</si>
  <si>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</si>
  <si>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8 No 8 – 52</t>
  </si>
  <si>
    <t>Teléfono</t>
  </si>
  <si>
    <t>Página web</t>
  </si>
  <si>
    <t>www.idartes.gov.co</t>
  </si>
  <si>
    <t>Misión y visión</t>
  </si>
  <si>
    <t>Generar condiciones para el desarrollo del campo del arte en el ejercicio efectivo de los derechos culturales de los habitantes del Distrito Capital a través del fortalecimiento de las dimensiones de investigación, formación, creación, circulación y apropiación.
IDARTES será en el 2016, una entidad consolidada administrativa, técnica y financieramente; con un modelo de gestión reconocido a nivel local, nacional e internacional para el fortalecimiento y el posicionamiento del campo artístico, como sector social y económicamente sostenible en la ciudad.</t>
  </si>
  <si>
    <t>Perspectiva estratégica</t>
  </si>
  <si>
    <t>Desplegar actividades que proporciona un éxito sostenido a largo plazo satisfaciendo de manera coherente las neces.idades y expectativas de las partes interesadas de la entidad.
Objetivos Estratégicos:
OE1 Fortalecer la apropiación de las artes y garantizar el acceso a la oferta artística en la ciudad.
OE2 Promover la cualificación, profesionalización y visibilización de quienes hacen o viven del arte en
la ciudad.
OES Promover la sostenibilidad de los escenarios culturales en la ciudad con infraestructura
adecuada, aprovechamiento económico y programación artística para los ciudadanos.
OE4 Procurar la satisfacción de las necesidades y expectativas en el campo del arte de los usuarios
de la entidad, los funcionarios, contratistas y proveedores de la misma, promoviendo y evaluando la
calidad y la mejora continua en los productos y servicios institucionales.</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</si>
  <si>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</si>
  <si>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</si>
  <si>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</si>
  <si>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</si>
  <si>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</si>
  <si>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</si>
  <si>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</si>
  <si>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</si>
  <si>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</si>
  <si>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</si>
  <si>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</si>
  <si>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</si>
  <si>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</si>
  <si>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</si>
  <si>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</si>
  <si>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</si>
  <si>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</si>
  <si>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</si>
  <si>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t>
  </si>
  <si>
    <t>N/A</t>
  </si>
  <si>
    <t>C. NECESIDADES ADICIONALES</t>
  </si>
  <si>
    <t>Posibles códigos UNSPSC</t>
  </si>
  <si>
    <t>Miguel Enrique Quintero Coral - Luisa Fernanda Pineda Muñoz</t>
  </si>
  <si>
    <t>78111802 78111803 78111808 78111811 78101801</t>
  </si>
  <si>
    <t>60106100 14122100 60121001 60124316 60106104 60105802 11161701 53131600</t>
  </si>
  <si>
    <t>60141205 60121403 56121703 44111908</t>
  </si>
  <si>
    <t>56121015 56121611 56101812 56101522 60141003</t>
  </si>
  <si>
    <t>56121604 52121505 56101508 52121508</t>
  </si>
  <si>
    <t>72154064 72151603</t>
  </si>
  <si>
    <t>31341709 31341201</t>
  </si>
  <si>
    <t>22111601 26131501 26101501</t>
  </si>
  <si>
    <t>90101600 90101603 90101604 901018 91111603</t>
  </si>
  <si>
    <t>42172000 42132200 42141500 42311500 55121700 55121900</t>
  </si>
  <si>
    <t>39121700 39121500 39121600 27111700 27111900 27112100 27112200 27112702 27112703 27112800</t>
  </si>
  <si>
    <t>72151603 60131515 43201533</t>
  </si>
  <si>
    <t>13111200 30171700 31241700 56101544</t>
  </si>
  <si>
    <t>78111502 90121502</t>
  </si>
  <si>
    <t>39112401 39112402 82131603 80141607</t>
  </si>
  <si>
    <t>92121504 92121701</t>
  </si>
  <si>
    <t>76111500 90101700 70111700</t>
  </si>
  <si>
    <t>43211706 43211708 43211714 43211619 43222502 43222640 43223303 43201811</t>
  </si>
  <si>
    <t>39121600 39121300 45111800 46171600 43201800</t>
  </si>
  <si>
    <t>82101502 82101505</t>
  </si>
  <si>
    <t>45121500 39111800 45121600 45121516 45121601 45121602</t>
  </si>
  <si>
    <t>301036 301621 391213 401417 951316</t>
  </si>
  <si>
    <t>60131500 56121300 56121500</t>
  </si>
  <si>
    <t>60131303 60131506 60131500 60131510 60131517</t>
  </si>
  <si>
    <t>90101501 90111501 90111602</t>
  </si>
  <si>
    <t>90101602 90151803 30161717 30161702 30161705</t>
  </si>
  <si>
    <t>49121503 48102001 56101519</t>
  </si>
  <si>
    <t>56101502 56101545 56101544 56101519 56121501 56101719 561019 40101819 39111510 39111509 56111604 56111606 56101905 56111605</t>
  </si>
  <si>
    <t>43191500 46191510</t>
  </si>
  <si>
    <t>43211500 43212100 43191500 43222600 43232100 43233200 43231500 43232100 43232600</t>
  </si>
  <si>
    <t>43212115 43212108 43211701 43231510</t>
  </si>
  <si>
    <t>44121634 31201609</t>
  </si>
  <si>
    <t>82111801 82121801</t>
  </si>
  <si>
    <t>24112412 53121705 52161606 60131510</t>
  </si>
  <si>
    <t>39101600 39111500 39111800 39112300 39121400</t>
  </si>
  <si>
    <t>60104306 60104307 82101802</t>
  </si>
  <si>
    <t>46171619 46171507</t>
  </si>
  <si>
    <t>Octubre</t>
  </si>
  <si>
    <t>Mayo</t>
  </si>
  <si>
    <t>Febrero</t>
  </si>
  <si>
    <t xml:space="preserve">Enero </t>
  </si>
  <si>
    <t>Julio</t>
  </si>
  <si>
    <t>Agosto</t>
  </si>
  <si>
    <t>Diciembre</t>
  </si>
  <si>
    <t>Septiembre</t>
  </si>
  <si>
    <t>Noviembre</t>
  </si>
  <si>
    <t>Abril</t>
  </si>
  <si>
    <t>Junio</t>
  </si>
  <si>
    <t>Marzo</t>
  </si>
  <si>
    <t>1 Mes</t>
  </si>
  <si>
    <t>10 Meses</t>
  </si>
  <si>
    <t>1 Meses</t>
  </si>
  <si>
    <t>2 Meses</t>
  </si>
  <si>
    <t>2 Mes</t>
  </si>
  <si>
    <t>6 Meses</t>
  </si>
  <si>
    <t>Contratación Directa</t>
  </si>
  <si>
    <t>Selección Abreviada por Subasta Inversa</t>
  </si>
  <si>
    <t>Selección Abreviada por Mínima Cuantía</t>
  </si>
  <si>
    <t>Selección Abreviada - Por Menor Cuantía</t>
  </si>
  <si>
    <t>Licitación Pública</t>
  </si>
  <si>
    <t>Concurso de Méritos</t>
  </si>
  <si>
    <t>Recursos Distrito</t>
  </si>
  <si>
    <t>Recursos Propios</t>
  </si>
  <si>
    <t xml:space="preserve">Subdirección de las Artes </t>
  </si>
  <si>
    <t>Subdirección de las Artes (Proyectos transversales)</t>
  </si>
  <si>
    <t xml:space="preserve">Gerencia de Artes Audiovisuales </t>
  </si>
  <si>
    <t>Producción</t>
  </si>
  <si>
    <t>Gerencia de Literatura</t>
  </si>
  <si>
    <t>Área de Comunicaciones</t>
  </si>
  <si>
    <t>Subdirección Administrativa y Financiera</t>
  </si>
  <si>
    <t xml:space="preserve">Gerencia de Artes Plásticas y Visuales </t>
  </si>
  <si>
    <t xml:space="preserve">Gerencia de Música </t>
  </si>
  <si>
    <t>Gerencia de Danza</t>
  </si>
  <si>
    <t xml:space="preserve">Gerencia de Arte Dramático </t>
  </si>
  <si>
    <t>Jornada Única</t>
  </si>
  <si>
    <t>Convocatorias</t>
  </si>
  <si>
    <t>Teatro Mayor JMSD</t>
  </si>
  <si>
    <t xml:space="preserve">Subdirección de Equipamientos Culturales </t>
  </si>
  <si>
    <t>Cultura en Común</t>
  </si>
  <si>
    <t>Planetario de Bogotá</t>
  </si>
  <si>
    <t>53101604
53101804
53101504
53111602
53101602
53101802
53101502
53111601 
46181604</t>
  </si>
  <si>
    <t>Contratar el suministro de la dotacion  vestido y calzado de labor para los funcionarios del Instituto Distrital de las Artes IDARTES  que tiene derecho a la misma, acorde con las mismas acorde con las especificaciones definidas por la entidad</t>
  </si>
  <si>
    <t>3 Meses</t>
  </si>
  <si>
    <t>Selección Abreviada Menor Cuantía</t>
  </si>
  <si>
    <t>Contratar la prestación de servicios para la ejecución de las actividades de los programas de bienestar tendientes al mejoramiento de la calidad de vida y de las competencias de los funcionarios del Instituto Distrital de las Artes de Bogotá D.C. y su grupo familiar</t>
  </si>
  <si>
    <t>Contratación de servicios profesionales para capacitar a funcionarios en competencias de orientación a resultados, orientación al usuario, transparencia, compromiso con la organización, a través de aprendizaje experiencial en escenarios indoor y outdoor, con énfasis en temas de liderazgo, pensamiento estratégico, coaching, trabajo en equipo y comunicación efectiva</t>
  </si>
  <si>
    <t>Mínima Cuantía</t>
  </si>
  <si>
    <t xml:space="preserve">46181503
46181504
46181709
46182302
</t>
  </si>
  <si>
    <t>Contratar la compra de elementos de protección personal (EPP) requeridos para las actividades y escenarios del Instituto Distrital de las Artes - IDARTES, acorde con las especificaciones definidas por la entidad</t>
  </si>
  <si>
    <t>Prestar servicios de apoyo a la gestión a la Subdirección Adminsitrativa y Financiera para realizar las actividades relacionadas con la recepción, registro, marca y almacenamiento de los bienes que conforman el activo fijo del Instituto Distrital de las Artes - IDARTES</t>
  </si>
  <si>
    <t>Enero</t>
  </si>
  <si>
    <t>12 Meses</t>
  </si>
  <si>
    <t>Brindar apoyo en actividades técnicas asociadas al soporte de los sistemas operativos, software aplicativo y especializado, usuarios, instalaciones de equipos, redes de datos y demás relacionadas que requiera el Instituto Dsitrital de las Artes - IDARTES para el desarrollo de sus actividades administrativas y misionales</t>
  </si>
  <si>
    <t>13 Meses</t>
  </si>
  <si>
    <t>Prestar servicios de apoyo a IDARTES, realizando la toma física de inventarios a cada uno de los bienes que conforman los activos fijos de la entidad</t>
  </si>
  <si>
    <t>4 Meses</t>
  </si>
  <si>
    <t>Prestar servicios profesionales en la Subdirección Administrativa y Financiera en los temas de servicio y atención al ciudadano y PQRS (Peticiones, quejas, reclamos, sugerencias y solicitudes de información) y en todas aquellos asuntos afines en los que requiera la Subdirección</t>
  </si>
  <si>
    <t>Prestar servicios de apoyo a la gestión a la Subdirección Administrativa y Financilera para realizar las actividades relacionadas con la recepción, registro, marca y almacenamiento de los bienes que conforman el activo fijo del Instituto Distrital de las Artes - IDARTES</t>
  </si>
  <si>
    <t>Prsetar servicios de apoyo a la gestión a la Subdirección Administrativa y Financiera como conductor de un vehículo automotor del Instituto Distrital de las Artes - IDARTES</t>
  </si>
  <si>
    <t xml:space="preserve">Diciembre </t>
  </si>
  <si>
    <t>1 mes</t>
  </si>
  <si>
    <t>2 mes</t>
  </si>
  <si>
    <t>15101506 
25172504
15121501</t>
  </si>
  <si>
    <t>Contratar el suministro de combustible, lubricantes, llantas e insumos quke requieren para el funcionamiento los vehículos, plantas eléctricas y motobombas del IDARTES, necesarios para el desarrollo de las actividades misionales y administrativas</t>
  </si>
  <si>
    <t>14111507
44121613
44121701 
44121704
44121706 
44121708 
44121804
44122119
31201517 
14111530
42312009
44121630
44121704
44121619
44111515
44122027
14111514
44121503
60101312
44103103</t>
  </si>
  <si>
    <t>Suministrar a monto agotable los elementos de papeleria, utiles de escritorio e insumos de impresoras requeridos para el desarrollo de las actividades administrativas, misionales y de apoyo que realice el Instituto Distrital de las Artes - IDARTES</t>
  </si>
  <si>
    <t>Subasta Inversa</t>
  </si>
  <si>
    <t>39121700
39121500
39121600
27111700
27111900 
27112100
27112200
27112702
27112703
27112800</t>
  </si>
  <si>
    <t>Suministrar a monto agotable los elementos de ferreteria en general que requiera el IDARTES, para el mantenimiento de sus sedes, equipamientos y Centros Locales para la Niñez y la Juventud - CLAN</t>
  </si>
  <si>
    <t>12 Neses</t>
  </si>
  <si>
    <t xml:space="preserve">5310
5320
</t>
  </si>
  <si>
    <t>Contratar el servicio de mensajería expresa, que comprenda la recepción, recolección y entrega personalizada de envíos de correspondencia y demás objetos postales que genere el IDARTES, transportados vía superficie y/o aérea, en el ámbito local nacional e internacional</t>
  </si>
  <si>
    <t>Contratación Servicio Avantel</t>
  </si>
  <si>
    <t>Prestar el servicio de vigilancia, guarda, custodia y seguridad de las Sedes del Instituto Distrital de las Artes - IDARTES, así como en los equipamientos en arrendamiento, Centros Locales de Artes para la Niñez y la Juventud CLAN y en eventos culturales y artísticos que promueva en los diferentes sitios de la ciudad de Bogota D.C.</t>
  </si>
  <si>
    <t>76111500
90101700
47121600
47121701
47131500
47131600
47131700
47131800
47131900</t>
  </si>
  <si>
    <t>Prestar el servicio integral de aseo y cafeteria para las sedes del Instituto Distrital de las Artes, Centros Locales de Artes para la Niñez y la Juventud CLAN y los lugares donde se realicen actividades organizadas por la entidad, incluyendo los eventos al parque, el cual debe ser prestado por personal idóneo con insumos y maquinarias necesarias para la prestación adecuada del servicio de conformidad con las especificaciones técnicas requeridas por la entidad</t>
  </si>
  <si>
    <t>Prestar servicios profesionales a la Subdirección de las Artes para la gestión, implementación y difusión de contenidos de las acciones realizadas por el programa de atención integral a Primera Infancia.</t>
  </si>
  <si>
    <t>Prestación de servicio de transporte terrestre de pasajeros y de carga para las actividades artísticas y culturales que se desarrollan en los diferentes escenarios y localidades del Distrito Capital y eventos  programados por el IDARTES o en los que este haga parte.</t>
  </si>
  <si>
    <t>Adición al contrato de prestación de servicios No 021 de 2014 cuyo objeto es “Prestar servicios de apoyo en actividades operativas y asistenciales  relacionadas a la gestión de los procesos y acciones que se requieran para el  programa de atención a primera infancia”.</t>
  </si>
  <si>
    <t>Prestar servicios profesionales como abogado en el trámite, desarrollo, seguimiento, ajuste y revisión de documentos soporte previos a la suscripción de contratos, Convenios de Asociación así como los correspondientes a su legalización , asociados a la actividad contractual prioritaria de la Subdirección de las Artes relacionada con: Proyecto de inversión 914 y otros trámites contractuales de conformidad con el reparto que se defina por la Jefe de la Oficina Asesora Jurídica.</t>
  </si>
  <si>
    <t>Prestar servicios de apoyo a la gestión a la Subdirección de las Artes del Instituto Distrital de las Artes en los asuntos relacionados con las diferentes disciplinas artísticas para el programa de atención integral de la primera infancia.</t>
  </si>
  <si>
    <t>Prestar servicios profesionales a la Subdirección de las Artes para la implementación y seguimiento de los procesos y acciones administrativas y financieras en desarrollo del Proyecto de Inversión Promoción de la creación y la apropiación artística en niños y niñas en primera infancia.</t>
  </si>
  <si>
    <t>Prestar servicios profesionales a la Subdirección de las Artes en los procesos administrativos, precontractuales y financieros del  proyecto de atención integral a la primera infancia.</t>
  </si>
  <si>
    <t>Prestar servicios de apoyo a la Subdirección de las Artes en actividades asistenciales y administrativas, relacionadas a la ejecución financiera y presupuestal, en desarrollo del Proyecto de Inversión Promoción de la creación y la apropiación artística en niños y niñas en primera infancia.</t>
  </si>
  <si>
    <t>Prestar servicios de apoyo en actividades operativas y asistenciales relacionadas a la gestión de los procesos y acciones que se requieran para el programa de atención a primera infancia.</t>
  </si>
  <si>
    <t>Prestación de servicios de apoyo a la gestión a la Subdirección de las Artes en actividades asistenciales en los procesos administrativos y financieros a desarrollar dentro del programa de atención integral a primera infancia.</t>
  </si>
  <si>
    <t>Prestar servicios profesionales a la Subdirección de las Artes, para la formación, sistematización, planeación y acompañamiento a los equipos de atención directa para el desarrollo de experiencias artísticas dirigidas a la primera infancia.</t>
  </si>
  <si>
    <t>Adición y prorroga al contrato No. 213 - 2014 Prestar servicios de apoyo operativo a la Subdirección de las Artes, en la atención, planeación e implementación de experiencias artísticas en los espacios adecuados para la primera infancia.</t>
  </si>
  <si>
    <t>Prestar servicios de apoyo operativo a la Subdirección de las Artes, en la atención, planeación e implementación de experiencias artísticas en los espacios adecuados para la primera infancia.</t>
  </si>
  <si>
    <t>Prestar servicios de apoyo a la gestión a la Subdirección de las Artes, para la sistematización, planeación y acompañamiento a los equipos de atención directa para el desarrollo de experiencias artísticas dirigidas a la primera infancia.</t>
  </si>
  <si>
    <t>Prestar servicios de apoyo operativo a la Subdirección de las Artes, en la atención, planeación e implementación de actividades encaminadas a desarrollar experiencias artísticas dirigidas a la primera infancia.</t>
  </si>
  <si>
    <t>Prestar servicios profesionales a la subdirección de las artes en la implementación y seguimiento a los lineamientos artísticos y metodologías pedagógicas de los equipos de atención al proyecto para la primera infancia.</t>
  </si>
  <si>
    <t>Prestar servicios profesionales a la Subdirección de las Artes, en las actividades relacionadas con la elaboración de la propuesta, diseño e implementación del componente de circulación de experiencias artísticas y eventos de pequeño y mediano formato, dirigidos a la primera infancia.</t>
  </si>
  <si>
    <t>Prestar servicios de apoyo a la gestión a la Subdirección de las Artes, en las actividades relacionadas con la implementación del componente de circulación de experiencias artísticas y eventos de pequeño y mediano formato, dirigidos a la primera infancia.</t>
  </si>
  <si>
    <t>Prestar servicios profesionales a la Subdirección de las Artes del Instituto Distrital de las Artes, en la elaboración de la propuesta, diseño e implementación del componente Espacios adecuados para la realización de experiencias artísticas dirigidas a la primera infancia.</t>
  </si>
  <si>
    <t>Prestar servicios profesionales a la Subdirección de las Artes del Instituto Distrital de las Artes, en la implementación de los procesos del componente de Espacios adecuados en la realización de experiencias artísticas dirigidas a la primera infancia.</t>
  </si>
  <si>
    <t>COMPRA DE MÓDULOS PENETRABLES DE ENTRETENIMIENTO, TABLEROS MAGNÉTICOS DE TEXTURAS Y MARCOS DE TACTO Y SONIDO PARA ESPACIOS DESTINADOS AL DESARROLLO DE ACTIVIDADES ARTÍSTICAS PARA LA PRIMERA INFANCIA.</t>
  </si>
  <si>
    <t>Compra de mesas de luz y prisma de espejos para espacios destinados al desarrollo de actividades artísticas
para la primera infancia</t>
  </si>
  <si>
    <t>COMPRA ESTANTES MÓVILES PARA LIBROS, MESAS MODULARES CON SILLAS, CAMBIADORES, SILLAS PARA MADRES LACTANTES Y CASAS DE MUÑECAS, PARA LOS ESPACIOS DESTINADOS AL DESARROLLO DE ACTIVIDADES DIRIGIDAS A LA PRIMERA INFANCIA.</t>
  </si>
  <si>
    <t>COMPRA DE PUFS, COJINES, COLCHONETAS Y COBIJAS PARA ESPACIOS DESTINADOS AL DESARROLLO DE ACTIVIDADES PARA LA PRIMERA INFANCIA.</t>
  </si>
  <si>
    <t>Prestar servicios de apoyo técnico en actividades logísticas y operativas en la adecuación de espacios físicos para la primera infancia.</t>
  </si>
  <si>
    <t xml:space="preserve">Prestar servicios de apoyo operativo en actividades relacionadas con reparaciones, arreglos locativos y adecuaciones físicas requeridas para la implementación de espacios físicos del programa de atención integral a primera infancia. </t>
  </si>
  <si>
    <t>Prestar servicios de apoyo operativo en actividades relacionadas con reparaciones, arreglos locativos y adecuaciones físicas requeridas para la implementación de espacios físicos del programa de atención integral a primera infancia.</t>
  </si>
  <si>
    <t>Prestar servicios profesionales a la Subdirección de las Artes, adelantando propuestas de formación, sistematización e investigación para el acompañamiento a los equipos de artistas del proyecto, en el desarrollo de experiencias artísticas, dirigidas a la primera infancia.</t>
  </si>
  <si>
    <t>Prestación de servicios de operadores logísticos para el desarrollo de los eventos  y actividades programadas por  el IDARTES o en los que esta entidad  haga parte.</t>
  </si>
  <si>
    <t>Prestar los servicios de atención médica y primeros auxilios para el desarrollo de los eventos y actividades de carácter público programadas por el IDARTES o en los que este haga parte.</t>
  </si>
  <si>
    <t>Contratar la Prestación de Servicios de Alquiler de Cabinas Sanitarias Portátiles como parte de la logística requerida en el desarrollo de los eventos y/o actividades programadas y/o producidas por el IDARTES o en los que esta entidad  haga parte.</t>
  </si>
  <si>
    <t>Contratar la prestación de servicios de alquiler, montaje y desmontaje de vallas de separación y contención necesarios para el desarrollo de los eventos y/o actividades programadas y/o producidas por el IDARTES o en los que esta entidad haga parte.</t>
  </si>
  <si>
    <t>Contratar la prestación de servicios de alquiler de plantas electricas y torres de iluminación perimetral  necesarias para la realización de los festivales al parque, actividades, eventos desarrolladas por el IDARTES  y/o en las que haga parte durante  la vigencia de 2014.</t>
  </si>
  <si>
    <t>Prestar los servicios de alimentación e hidratación para todo el personal que hace parte de las actividades y eventos programados y/o producidos por el IDARTES o en los que haga parte, incluído el servicio de catering.</t>
  </si>
  <si>
    <t>Contratar la Prestación de Servicios de alquiler de carpas, mesas, sillas   para el desarrollo de los eventos y/o actividades programadas y/o producidas por el IDARTES o en los que este haga parte.</t>
  </si>
  <si>
    <t>Adquirir a titulo de compra pisos de material vinílico y de poliéster para el aislamiento térmico de espacios en el desarrollo de actividades dirigidas a la primera infancia.</t>
  </si>
  <si>
    <t>Contratar el suministro de elementos manuales, materiales didácticos y de juego para el desarrollo de experiencias artísticas y actividades dirigidas a la primera infanciaContratar el suministro de elementos manuales, materiales didácticos y de juego para el desarrollo de experiencias artísticas y actividades dirigidas a la primera infancia.</t>
  </si>
  <si>
    <t>Adición al convenio 742 de 2013 cuyo objeto es, aunar esfuerzos entre el Instituto Distrital de las Artes y la Asociación Los Danzantes Industria Creativa y Cultural para desarrollo y puesta en marcha de un proyecto que permita la promoción y la circulación de obras e intervenciones artísticas dirigidas a la primera infancia.</t>
  </si>
  <si>
    <t>Prestar servicios de trabajos artísticos para la adecuación de espacios destinados a desarrollar actividades para la Primera Infancia.</t>
  </si>
  <si>
    <t>Contratar el suministro e instalación de los elementos de señalética y primeros auxilios necesarios en las áreas administrativas y misionales de las sedes, escenarios y equipamientos propiedad o administrados por el Instituto Distrital de las Artes - IDARTES.</t>
  </si>
  <si>
    <t>Contratar la prestación de servicio de  lavado, limpieza, mantenimiento y/o aseo de prendas de tela u otros materiales textiles, plásticos o productos destinados al desarrollo de actividades dirigidas a la primera infancia.</t>
  </si>
  <si>
    <t>Suministrar a monto agotable  los elementos de ferretería en general que requiera el IDARTES, para el mantenimiento de sus sedes, equipamientos y Centros Locales para la Niñez y la Juventud - CLAN-.</t>
  </si>
  <si>
    <t>Prestación de servicios de apoyo a la Subdirección de las Artes en actividades asistenciales en los procesos administrativos y financieros a desarrollar dentro del programa de atención integral a primera infancia.</t>
  </si>
  <si>
    <t>Contratar la prestación de servicios de alquiler de back line necesarios para la realización de los festivales Rock al parque, jazz al parque, Hip Hop al parque,actividades, eventos desarrollados por el IDARTES y/o en los que haga parte durante la vigencia de 2014.</t>
  </si>
  <si>
    <t>Adquirir a titulo de compra ventiladores para los espacios dispuestos a la Primera Infancia y Centros Locales para la Niñez y la Juventud – CLAN del Instituto Distrital de las Artes.</t>
  </si>
  <si>
    <t>Prestar servicios profesionales a la subdirección de las artes en la gestión, articulación local, seguimiento, sistematización e implementación de los componentes del proyecto primera infancia, de acuerdo a las particularidades de los territorios asignados.</t>
  </si>
  <si>
    <t>Prestar servicios de apoyo a la gestión a la subdirección de las artes en el seguimiento a los lineamientos artísticos y pedagógicos de los equipos de atención al proyecto para la primera infancia.</t>
  </si>
  <si>
    <t>Prestar servicios profesionales a la Subdirección de las Artes del Instituto Distrital de las Artes, en la elaboración de la propuesta, diseño e implementación del componente de atención directa para la realización de experiencias artísticas, dirigidas a la primera infancia.</t>
  </si>
  <si>
    <t>Prestar servicios profesionales a la subdirección de las artes en la coordinación de la implementación y seguimiento a los lineamientos artísticos y metodologías pedagógicas de los equipos de atención al proyecto para la primera infancia.</t>
  </si>
  <si>
    <t>Prestar servicios profesionales a la Subdirección de las Artes para la gestión e implementación de contenidos en la plataforma web y material itinerante del programa de atención integral a Primera Infancia.</t>
  </si>
  <si>
    <t>Adición N°1 al Convenio de Asociación N° 329 -2014 cuyo objeto es “Aunar esfuerzos entre el IDARTES y la Corporación Escuela de Formación Artística y Cultural - REDANZA, para el desarrollo y puesta en marcha del proyecto “Alianza de Formación en Hip Hop” que permita el fortalecimiento de los procesos y las escuelas de formación en Hip Hop de Bogotá”.</t>
  </si>
  <si>
    <t>Suministro de pasajes aéreos en rutas nacionales e internacionales necesarios para el desplazamiento aéreo de personal en el desarrollo de las actividades programadas y/o producidas por el IDARTES.</t>
  </si>
  <si>
    <t>Amparar la legalización de los gastos de la semana del 1° al 8  de diciembre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</si>
  <si>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24 al 30  de noviembre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</si>
  <si>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18 al 23 de noviembre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</si>
  <si>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10 al 17 de noviembre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</si>
  <si>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4 al 9 de noviembre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</si>
  <si>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27 de octubre al 3 de noviembre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</si>
  <si>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20 al 26 de octubre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</si>
  <si>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29 de septiembre al 5 de octubre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</si>
  <si>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6 al 13 de octubre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</si>
  <si>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14 al 19 de octubre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</si>
  <si>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22 al 29 de septiembre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</si>
  <si>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15 al 21 de septiembre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</si>
  <si>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8 al 14 de septiembre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</si>
  <si>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25 de agosto al 7 de septiembre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</si>
  <si>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11 al 24 de agosto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</si>
  <si>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28 de julio al 10 de agosto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</si>
  <si>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26 de mayo al 15 de junio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</si>
  <si>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19 al 25 de mayo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</si>
  <si>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5 al 19 de mayo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</si>
  <si>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21 de abril al 4 de mayo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</si>
  <si>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 del 14 al 20 de abril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</si>
  <si>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las semanas del 31 de marzo al 13 de abril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</si>
  <si>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 la semana del 25 al 30 de marzo de la vigencia 2014, correspondientes a la gestión y operación de la Cinemateca Distrital, conforme a lo establecido en el contrato de prestación de servicios número 214 de 2013, suscrito con Colombiana de Tiquetes S.A., COLTICKETS S.A.</t>
  </si>
  <si>
    <t>Amparar la legalización de los gastos del mes de enero de la vigencia 2014, correspondientes a la gestión y operación de la Cinemateca Distrital durante el mes de enero/14. Conforme a lo establecido en el contrato de prestación de servicios número 214 de 2013, suscrito con Colombiana de Coltickets S.A.</t>
  </si>
  <si>
    <t>Amparar la legalización de los gastos del mes de febrero de la vigencia 2014, correspondientes a la gestión y operación de la Cinemateca Distrital durante el mes de febrero/14. Conforme a lo establecido en el contrato de prestación de servicios número 214 de 2013, suscrito con Colombiana de Coltickets S.A.</t>
  </si>
  <si>
    <t>Amparar la legalización de los gastos del mes de marzo de la vigencia 2014, correspondientes a la gestión y operación de la Cinemateca Distrital durante el mes de marzo/14. Conforme a lo establecido en el contrato de prestación de servicios número 214 de 2013, suscrito con Colombiana de Coltickets S.A.</t>
  </si>
  <si>
    <t>Prestación de servicios para apoyar la gestión del Instituto Distrital de las Artes – IDARTES, para el fortalecimiento del campo de las artes audiovisuales en la ciudad, desarrollando actividades logísticas y operativas relacionadas con la formación, la investigación, publicación y circulación de producción audiovisual internacional, alternativa y local.</t>
  </si>
  <si>
    <t>Garantizar bajo la modalidad de coproducción, la distribución del material audiovisual a exhibir en la Cinemateca Distrital durante el mes de noviembre/14.</t>
  </si>
  <si>
    <t>Garantizar bajo la modalidad de coproducción, la distribución del material audiovisual a exhibir en la Cinemateca Distrital durante el mes de Octubre/14.</t>
  </si>
  <si>
    <t>Garantizar bajo la modalidad de coproducción, la distribución del material audiovisual a exhibir en la Cinemateca Distrital durante el mes de Septiembre/14.</t>
  </si>
  <si>
    <t>Garantizar bajo la modalidad de coproducción, la distribución del material audiovisual a exhibir en la Cinemateca Distrital durante el mes de septiembre/14.</t>
  </si>
  <si>
    <t>Garantizar bajo la modalidad de coproducción, la distribución del material audiovisual a exhibir en la Cinemateca Distrital durante el mes de agosto/14.</t>
  </si>
  <si>
    <t>Garantizar bajo la modalidad de coproducción, la distribución del material audiovisual a exhibir en la Cinemateca Distrital durante el mes de julio/14.</t>
  </si>
  <si>
    <t>Garantizar bajo la modalidad de coproducción, la distribución del material audiovisual a exhibir en la Cinemateca Distrital durante el mes de junio/14.</t>
  </si>
  <si>
    <t>Garantizar bajo la modalidad de coproducción, la distribución del material audiovisual a exhibir en la Cinemateca Distrital durante el mes de mayo/14.</t>
  </si>
  <si>
    <t>Garantizar bajo la modalidad de coproducción, la distribución del material audiovisual a exhibir en la Cinemateca Distrital durante el mes de ABRIL/14.</t>
  </si>
  <si>
    <t>Garantizar bajo la modalidad de coproducción, la distribución del material audiovisual a exhibir en la Cinemateca Distrital durante el mes de abril/14.</t>
  </si>
  <si>
    <t>Garantizar bajo la modalidad de coproducción, la distribución del material audiovisual a exhibir en la Cinemateca Distrital durante el mes de marzo/14.</t>
  </si>
  <si>
    <t>Garantizar bajo la modalidad de coproducción, la distribución del material audiovisual a exhibir  en la Cinemateca Distrital durante el mes de marzo/14.</t>
  </si>
  <si>
    <t>Garantizar bajo la modalidad de coproducción, la distribución del material audiovisual a exhibir en la Cinemateca Distrital durante el mes de febrero/14.</t>
  </si>
  <si>
    <t>Garantizar bajo la modalidad de coproducción, la distribución del material audiovisual a exhibir en la Cinemateca Distrital durante el mes de enero/14.</t>
  </si>
  <si>
    <t>Prestar los servicios profesionales para asesorar a la Cinemateca Distrital - Gerencia de Artes Audiovisuales en la planeación, organización, ejecución, y seguimiento de los programas y actividades concernientes a las dimensiones misionales de formación, creación,  investigación, circulación y apropiación de las prácticas de artes audiovisuales lideradas por el Instituto Distrital de las Artes.</t>
  </si>
  <si>
    <t>Prestar los servicios profesionales al Instituto Distrital de las Artes para asesorar en el diseño de la programación del escenario Cinemateca Distrital y sus salas asociadas, tanto del material audiovisual y cinematográfico a proyectarse, como de actividades académicas vinculadas, así como en la coordinación de la edición de textos y material gráfico y audiovisual de acuerdo al plan de publicaciones de la Cinemateca Distrital - Gerencia de Artes Audiovisuales.</t>
  </si>
  <si>
    <t>Prestar los servicios de apoyo a la gestión al Instituto Distrital de las Artes para la organización normativa de las colecciones de la Becma, la atención de los servicios de información y el registro actualizado de los recursos de información físicos y digitales, de la Biblioteca especializada en cine BECMA de la Cinemateca Distrital - Gerencia de Artes Audiovisuales.</t>
  </si>
  <si>
    <t>Prestar servicios profesionales al Instituto Distrital de las Artes -IDARTES- en el proceso de implementación de la Comisión Fílmica de Bogotá (CFB) y del  Permiso Único de Filmaciones Audiovisuales (PUFA), adelantando actividades de categorización de rodajes para agentes del sector audiovisual, asesorando, identificando necesidades, adelantando procesos de comunicación y desarrollo.</t>
  </si>
  <si>
    <t>Asistir todos los procesos, del Instituto Distrital de las Artes para apoyar a la Gerencia de Artes Audiovisuales  en la gestión, realización, desarrollo y circulación de las Muestras Especiales de Cine Programadas en la Cinemateca Distrital - Gerencia de Artes Audiovisuales, en los ámbitos nacional e internacional.</t>
  </si>
  <si>
    <t>Prestar servicios de apoyo a la gestión en actividades operativas y asistenciales relacionadas con el servicio de transporte de material audiovisual y gestión de documentos que la Cinemateca Distrital - Gerencia de Artes Audiovisuales requiera para la ejecución de sus actividades.</t>
  </si>
  <si>
    <t>Prestar los servicios profesionales al Instituto Distrital de las Artes – IDARTES para la estructuración e implementación de estrategias de difusión y divulgación a través de los diferentes medios de comunicación de los programas y eventos que desarrolle la Entidad en la Temporada Navideña.</t>
  </si>
  <si>
    <t>Prestar servicios de apoyo a la gestión del IDARTES, en actividades operativas asociadas a la realización de dos intervenciones de grafiti en los sitios dispuestos por la entidad, de conformidad con los lineamientos definidos por la Gerencia de Artes Plásticas y Visuales.</t>
  </si>
  <si>
    <t>Prestar los servicios profesionales especializados para la formulación de las orientaciones metodológicas, de  evaluación y  sistematización del proceso de formación artística de niños, niñas, adolescentes  y jóvenes en el marco del proyecto de inversión: “Promoción de la formación, apropiación y creación artística en niños, niñas y adolescentes en colegios de Bogotá” del Instituto Distrital de las Artes – IDARTES.</t>
  </si>
  <si>
    <t>Aunar esfuerzos entre el IDARTES y la Fundación Cultural Teatro Experiemental de Fontibón - TEF para desarrollar y poner en marcha el proyecto  “Imaginarios y Cambios de una Ciudad Creativa y Artística” que propenda por el desarrollo de actividades para el fortalecimiento y la gestión de la circulación, la cualificación, la formación y la divulgación de las artes en el Distrito Capital.</t>
  </si>
  <si>
    <t>Contratar la prestación de los servicios que se requieran para la producción técnica de los festivales al Parque, actividades, eventos y producciones desarrolladas por el IDARTES y/o en las que este haga parte durante la vigencia del año 2014, que incluya la propuesta del diseño de los escenarios, ejecución del montaje, desmontaje, alquiler de equipos e insumos.</t>
  </si>
  <si>
    <t>Prestación de servicios de operadores logísticos para el desarrollo de los eventos y actividades programadas por el IDARTES o en los que esta entidad haga parte.</t>
  </si>
  <si>
    <t>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</si>
  <si>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Prestar los servicios de apoyo a la gestión administrativa  y logística en los Centros Locales de Formación Artística para la Niñez y la Juventud – CLAN del proyecto de inversión: “Promoción de la formación, apropiación y creación artística en niños, niñas y adolescentes en colegios de Bogotá”  del Instituto Distrital de las Artes – IDARTES.</t>
  </si>
  <si>
    <t>Prestar servicios profesionales del Instituto Distrital de las Artes -IDARTES- en las actividades inherentes a la promoción, mantenimiento del bienestar físico, mental y social de los servidores públicos de la entidad, particularmente en la evaluación, estructuración  e implementación de los componentes del SGSST y los asociados al PIGA con énfasis en los Centros Locales de Artes para la Niñez y la Juventud - CLAN o en los lugares que la entidad lo requiera.</t>
  </si>
  <si>
    <t>Prestar los servicios de apoyo a la gestión administrativa y logística en los Centros Locales de Formación Artística para la Niñez y la Juventud – CLAN del proyecto de inversión: “Promoción de la formación, apropiación y creación artística en niños, niñas y adolescentes en colegios de Bogotá” del Instituto Distrital de las Artes – IDARTES.</t>
  </si>
  <si>
    <t>Prestar los servicios profesionales a IDARTES para apoyar las actividades relacionados con la revisión de informes de pago a contratistas, liquidación de impuestos y revisión de los valores a pagar en dichos informes, así como la verificación de los soportes necesarios para el pago.</t>
  </si>
  <si>
    <t>Prestar servicios profesionales como abogado en el trámite, desarrollo, seguimiento, ajuste y revisión de documentos soporte de procesos de selección desde la etapa preparatoria hasta su legalización, así como atención de trámites relacionados con la ejecución de Convenios Interadministrativos y /o trámites de la dependencia de conformidad con el reparto que se defina por la Jefe de la Oficina Asesora Jurídica.</t>
  </si>
  <si>
    <t>Aunar esfuerzos humanos, técnicos, administrativos y financieros, con la Corporación Festival de cine e Infancia y Adolescencia, para el desarrollo del proyecto “Expediciones Pedagógicas Patrimonio y Audiovisual”,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</si>
  <si>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Prestar servicios de apoyo a la gestión al IDARTES, en actividades operativas asociadas a la conceptualización, organización y realización de una intervención de grafiti en los sitios dispuestos por la entidad, de conformidad con los lineamientos definidos por la Gerencia de Artes Plásticas y Visuales acorde con lo dispuesto por la Dirección General.</t>
  </si>
  <si>
    <t>Prestar los servicios profesionales al Instituto Distrital de las Artes- IDARTES para la estructuración e implementación de estrategias de difusión y divulgación, a través de los diferentes medios de comunicación, de los programas y eventos organizados por el programa Jornada Educativa Única para la Excelencia Académica y la Formación Integral, y otras actividades artísticas asociadas al programa.</t>
  </si>
  <si>
    <t>Prestar los servicios profesionales  para el apoyo  musical en el área vocal, en los Centros Locales de Artes para la Niñez y la Juventud” - CLAN -, en el marco del proyecto de inversión 915.</t>
  </si>
  <si>
    <t>Prestar servicios para la ejecución de trabajos artísticos correspondientes a  realización de dos intervenciones de grafiti en los sitios dispuestos por la entidad, de conformidad con los lineamientos definidos por la Gerencia de Artes Plásticas y Visuales acorde con lo dispuesto por la Dirección General.</t>
  </si>
  <si>
    <t>Prestar los servicios de apoyo a la gestión territorial, en las localidades donde  haga presencia el IDARTES a través de los Centros Locales de Artes para la Niñez y la Juventud - CLAN -, en el marco del  proyecto de inversión 915.</t>
  </si>
  <si>
    <t>Prestar servicios para la ejecución de trabajos artísticos correspondientes a la realización de una intervención de grafiti en los sitios dispuestos por la entidad, de conformidad con los lineamientos definidos por la Gerencia de Artes Plásticas y Visuales acorde con lo dispuesto por la Dirección General.</t>
  </si>
  <si>
    <t>Adición  y prórroga al contrato de Interventoría No. ID 933 de 2013 cuyo objeto es “Realizar la interventoría técnica, administrativa y financiera a los convenios de asociación que le sean indicados por el IDARTES”.</t>
  </si>
  <si>
    <t>Prestar el servicio  de vigilancia, guarda, custodia y seguridad de las Sedes del Instituto Distrital de las Artes - Idartes así como en los  equipamientos en arrendamiento,  Centros Locales de Artes para la Niñez y la Juventud CLAN  y en eventos culturales y artísticos que  promueva en los diferentes sitios de la ciudad de Bogotá D.C.</t>
  </si>
  <si>
    <t>Prestar el servicio integral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con insumos y maquinarias necesarias para la prestación adecuada del servicio de conformidad con las especificaciones técnicas requeridas por la Entidad.</t>
  </si>
  <si>
    <t>COMPRA VENTA DE EQUIPOS DE TECNOLOGIA DE INFORMACIÓN Y COMUNICACIONES, ACCESORIOS Y EQUIPOS DE CONTROL PARA EL DESARROLLO DE LAS ACTIVIDADES PROPIAS DEL INSTITUTO DISTRITAL DE LAS ARTES-IDARTES.</t>
  </si>
  <si>
    <t>Prestación de servicio de transporte terrestre de pasajeros y de carga para las actividades artísticas y culturales que se desarrollan en los diferentes escenarios y localidades del Distrito Capital y eventos programados por el IDARTES o en los que este haga parte.</t>
  </si>
  <si>
    <t>AMPARAR EL PAGO DEL SERVICIO DE AVANTEL PARA LAS ACTIVIDADES Y EVENTOS PRODUCIDOS POR EL INSTITUTO DISTRITAL DE LAS ARTES -  IDARTES</t>
  </si>
  <si>
    <t>Contratar el servicio de mensajería expresa, que  comprenda la recepción, recolección y entrega personalizada de envíos de  correspondencia y demás objetos postales que genere  el IDARTES, transportados vía superficie y/o  aérea, en el ámbito local nacional e internacional.</t>
  </si>
  <si>
    <t>COMPRAVENTA DE EQUIPOS DE RESPALDO ELÉCTRICO Y DE SEGURIDAD FÍSICA NECESARIOS PARA EL DESARROLLO DE LAS ACTIVIDADES ARTÍSTICAS EN LOS CENTROS LOCALES DE ARTES PARA LA NIÑEZ Y LA  JUVENTUD CLAN Y LAS SEDES DEL INSTITUTO DISTRITAL DE LAS ARTES – IDARTES</t>
  </si>
  <si>
    <t>Adicionar el contrato interadministrativo 293 de 2013 cuyo Objeto es: Instalación y puesta en funcionamiento de un sistema integral de telecomunicaciones para brindar el apoyo necesario a las diferentes áreas del instituto Distrital de las Artes - IDARTES, en desarrollo de sus actividades misionales y administrativas.</t>
  </si>
  <si>
    <t>Prestar los servicios de apoyo a la gestión  para la realización  de las actividades operativas relacionadas con  la mensajería del proyecto de inversión: “Promoción de la formación, apropiación y creación artística en niños, niñas y adolescentes en colegios de Bogotá”  del Instituto Distrital de las Artes – IDARTES.</t>
  </si>
  <si>
    <t>Brindar apoyo en actividades técnicas asociadas al soporte  de los sistemas operativos, mantenimientos, software aplicativo y especializado, usuarios, instalaciones de equipos, redes de datos y demás relacionadas que se requieran en el marco del proyecto de inversión 915: “Promoción de la formación, apropiación y creación artística en niños, niñas y adolescentes en colegios de Bogotá”  del Instituto Distrital de las Artes – IDARTES.</t>
  </si>
  <si>
    <t>Prestar los servicios profesionales al Instituto Distrital de las Artes - IDARTES - en la conceptualización y realización de avalúos comerciales corporativos y avalúos de renta de cada uno de los inmuebles donde funcionen los CLAN y aquellos que la entidad requiera.</t>
  </si>
  <si>
    <t>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</si>
  <si>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Prestar los servicios de apoyo operativo en las tareas relacionadas al bodegaje y  almacenamiento de las dotaciones de los elementos e insumos de los centros locales de formación artística  del proyecto de inversión: “Promoción de la formación, apropiación y creación artística en niños, niñas y adolescentes en colegios de Bogotá”  del Instituto Distrital de las Artes – IDARTES.</t>
  </si>
  <si>
    <t>Prestar los servicios de apoyo para asistir las actividades  administrativas y logísticas en los centros locales de artes para la niñez y la juventud “CLAN” del proyecto de inversión: “Promoción de la formación, apropiación y creación artística en niños, niñas y adolescentes en colegios de Bogotá” del Instituto Distrital de las Artes – IDARTES.</t>
  </si>
  <si>
    <t>Prestar servicios de apoyo a la gestión en actividades operativas y administrativas propias del proyecto de inversión 915: “Promoción de la formación, apropiación y creación artística en niños, niñas y adolescentes en colegios de Bogotá” del Instituto Distrital de las Artes – IDARTES.</t>
  </si>
  <si>
    <t>Prestar los servicios profesionales especializados con autonomía técnica, administrativa y financiera a la Subdirección de las Artes para el correcto desarrollo administrativo  y ejecución financiera y presupuestal de las actividades  relacionadas con el proyecto de inversión “Promoción de la formación, apropiación y creación artística en niños, niñas y adolescentes en colegios de Bogotá”.</t>
  </si>
  <si>
    <t>Prestar los servicios profesionales especializados para apoyar administrativa y financieramente al proyecto de inversión: “Promoción de la formación, apropiación y creación artística en niños, niñas y adolescentes en colegios de Bogotá”  del Instituto Distrital de las Artes – IDARTES.</t>
  </si>
  <si>
    <t>Prestar los servicios profesionales en el acompañamiento administrativo y financiero del proyecto de inversión: “Promoción de la formación, apropiación y creación artística en niños, niñas y adolescentes en colegios de Bogotá”.</t>
  </si>
  <si>
    <t>Prestar los servicios profesionales en el acompañamiento administrativo del proyecto de inversión: “Promoción de la formación, apropiación y creación artística en niños, niñas y adolescentes en colegios de Bogotá”.</t>
  </si>
  <si>
    <t>Prestar los servicios de apoyo administrativo y logístico de las actividades relacionadas con el proyecto de inversión: “Promoción de la formación, apropiación y creación artística en niños, niñas y adolescentes en colegios de Bogotá”  del Instituto Distrital de las Artes – IDARTES.</t>
  </si>
  <si>
    <t>Prestar los servicios de apoyo técnico y logístico de las actividades relacionadas con el proyecto de inversión: “Promoción de la formación, apropiación y creación artística en niños, niñas y adolescentes en colegios de Bogotá”  del Instituto Distrital de las Artes – IDARTES.</t>
  </si>
  <si>
    <t>Prestar los servicios de apoyo a la gestión  de las actividades logísticas y administrativas relacionadas con el proyecto de inversión: “Promoción de la formación, apropiación y creación artística en niños, niñas y adolescentes en colegios de Bogotá”  del Instituto Distrital de las Artes – IDARTES.</t>
  </si>
  <si>
    <t>Prestar los servicios de apoyo técnico para el desarrollo de las actividades territoriales y operativas relacionadas con el proyecto de inversión “Promoción de la formación, apropiación y creación artística en niños, niñas y adolescentes en colegios de Bogotá”.</t>
  </si>
  <si>
    <t>Prestar servicios profesionales como abogado en el trámite, desarrollo, seguimiento, ajuste y revisión de documentos soporte previos a la suscripción de contratos, Convenios de Asociación así como los correspondientes a su legalización, asociados a la actividad contractual prioritaria de la Subdirección de las Artes relacionada con: Proyecto de inversión 915 y otros trámites contractuales de conformidad con el reparto que se defina por la Jefe de la Oficina Asesora Jurídica.</t>
  </si>
  <si>
    <t>ADICIÓN  AL CONTRATO DE PRESTACION DE SERVICIOS PROFESIONALES 1 DEL 2014 CUYO OBJETO ES: PRESTAR SERVICIOS PROFESIONALES DE ABOGADO EN EL TRÁMITE, DESARROLLO, SEGUIMIENTO, AJUSTE Y REVISIÓN DE DOCUMENTOS SOPORTE PREVIOS A LA SUSCRIPCIÓN DE CONTRATOS, CONVENIOS DE ASOCIACIÓN ASÍ COMO LOS CORRESPONDIENTES A SU LEGALIZACIÓN, ASOCIADOS A LA ACTIVIDAD CONTRACTUAL PRIORITARIA DE LA SUBDIRECCION DE LAS ARTES RELACIONADA CON: PROYECTO DE INVERSIÓN 915 Y OTROS TRÁMITES CONTRACTUALES DE CONFORMIDAD CON EL REPARTO QUE SE DEFINA POR LA JEFE DE LA OFICINA ASESORA JURÍDICA.</t>
  </si>
  <si>
    <t>Prestar servicios de apoyo a la gestión en la Oficina Asesora Jurídica en actividades operativas asociadas a la incorporación y foliación de documentación en expedientes contractuales, de manera prioritaria en los relacionados con los proyectos de inversión a cargo de la Subdirección de las Artes, de conformidad con el reparto que se defina por la Jefe de la Oficina Asesora Jurídica.</t>
  </si>
  <si>
    <t>Prestar los servicios profesionales especializados en la coordinación misional, del proyecto de inversión: “Promoción de la formación, apropiación y creación artística en niños, niñas y adolescentes en colegios de Bogotá” del Instituto Distrital de las Artes – IDARTES.</t>
  </si>
  <si>
    <t>Prestar los servicios profesionales especializados  en la asesoría misional , en el área de Danza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</si>
  <si>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Prestar los servicios profesionales especializados  en la asesoría misional , para el área de literatura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</si>
  <si>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Prestar los servicios profesionales especializados  en la asesoría misional , para el área de Artes Plásticas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</si>
  <si>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Prestar los servicios profesionales especializados a la Subdirección de las Artes  en la asesoría misional, en el área de Audiovisuales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</si>
  <si>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ADICIÓN  AL CONTRATO DE PRESTACION DE SERVICIOS DE APOYO A LA GESTION No. 6 DEL 2014 CUYO OBJETO ES: PRESTAR SERVICIOS DE APOYO A LA GESTIÓN EN LA OFICINA ASESORA JURÍDICA EN ACTIVIDADES OPERATIVAS ASOCIADAS A LA INCORPORACIÓN Y FOLIACIÓN DE DOCUMENTACIÓN EN EXPEDIENTES CONTRACTUALES, DE MANERA PRIORITARIA EN LOS RELACIONADOS CON LOS PROYECTOS DE INVERSIÓN A CARGO DE LA SUBDIRECCIÓN DE LAS ARTES, DE CONFORMIDAD CON EL REPARTO QUE SE DEFINA POR LA JEFE DE LA OFICINA ASESORA JURÍDICA.</t>
  </si>
  <si>
    <t>Prestar los servicios de impresión de piezas gráficas, divulgativas e informativas que requiera el Instituto Distrital de las Artes- IDARTES en desarrollo de su actividad misional, para la difusión de eventos y programas a través de los cuales se promuevan las prácticas artísticas en el Distrito Capital.</t>
  </si>
  <si>
    <t>Prestar los servicios de impresión de publicaciones que requiera el Instituto Distrital de las Artes- IDARTES en desarrollo de su actividad misional, para el fomento a la creación, investigación, formación, circulación y apropiación del arte y de las prácticas artísticas en el Distrito Capital.</t>
  </si>
  <si>
    <t>El arrendador se compromete a conceder el uso y goce del inmueble ubicado en la carrera 28 A No. 77-70 de Bogotá D.C., cuyos linderos y características se indican en el certificado de tradición 50C-352157 cuya copia hace parte integral del presente contrato.</t>
  </si>
  <si>
    <t>Adición y prórroga al contrato de arrendamiento No.306-2013 cuyo objeto es: EL ARRENDADOR se compromete a conceder el uso y goce del inmueble ubicado en  la Diagonal 64 A Bis Sur No. 17 D 35, cuyos linderos y características se indican en le certificado de tradición matricula inmobiliaria no. 50S-40161639, cuya copia hace parte integral de este contrato.</t>
  </si>
  <si>
    <t>El arrendador se compromete a conceder el uso y goce del inmueble ubicado en la carrera 75 No. 8 B - 89 de Bogotá D.C., cuyos linderos y características se indican en el certificado de tradición No. 50C-163930 cuya copia hace parte integral del presente contrato.</t>
  </si>
  <si>
    <t>El arrendador se compromete a conceder el uso y goce del inmueble ubicado en la Calle 146 B No. 91-44 de Bogotá D.C., cuyos linderos y características se indican en los certificados de tradición cuyas copias hacen parte integral del presente contrato.</t>
  </si>
  <si>
    <t>Adición y prórroga al contrato de arrendamiento 297-2013 cuyo objeto es: “EL ARRENDADOR se compromete a conceder el uso y goce del inmueble ubicado en la Calle 73 No. 113 A 68, cuyos linderos y características se indican en el certificado de tradición matricula inmobiliaria No. 50C-1023869, cuya copia hace parte integral de este contrato”.</t>
  </si>
  <si>
    <t>El arrendador se compromete a conceder el uso y goce del inmueble ubicado en la carrera 88A No. 59C – 90 Sur Bogotá D.C., cuyos linderos y características se indican en el certificado de tradición 50S40034958 cuya copia hace parte integral del presente contrato.</t>
  </si>
  <si>
    <t>EL ARRENDADOR SE COMPROMETE A CONCEDER EL USO Y GOCE DEL INMUEBLE UBICADO EN LA CARRERA 68G No. 78 - 95  DE BOGOTÁ D.C., CUYOS LINDEROS Y CARACTERÍSTICAS SE INDICAN EN EL CERTIFICADO DE TRADICIÓN Y LIBERTAD  CUYA COPIA HACE PARTE INTEGRAL DE ESTE CONTRATO.</t>
  </si>
  <si>
    <t>El arrendador se compromete a conceder el uso y goce del inmueble ubicado en la Carrera 17D No. 64B 31 Sur de Bogotá D.C., cuyos linderos y características se indican en el certificado de tradición 50S-40440325 cuya copia hace parte integral del presente contrato.</t>
  </si>
  <si>
    <t>Adición y prórroga del contrato de compraventa 516-2014 cuyo objeto es:“Adquirir a título de compra los equipos audiovisuales y de iluminación incluidos los accesorios requeridos para el proceso de formación artística adelantado en los Centros Locales de Artes para la Niñéz y la Juventud – CLAN del Instituto Distrital de las Artes – IDARTES”.</t>
  </si>
  <si>
    <t>Suministro e instalación de  estructuras móviles no convencionales -contenedores-,  para las actividades de formación artística que se adelantan en los Centros Locales de Artes para la Niñez y la Juventud -CLAN - del IDARTES.</t>
  </si>
  <si>
    <t>Suministro e instalación de soportes para los instrumentos y accesorios musicales requeridos en los Centros Locales de Arte para la Niñez y la Juventud - CLAN - de IDARTES.</t>
  </si>
  <si>
    <t>Prestar los servicios de apoyo a la gestión en actividades de mampostería, enchapes, pintura, plomearía, redes hidráulicas, carpintería, cerrajería y demás actividades tendientes a la conservación y mantenimiento interno y externo de los Centros Locales de artes para la niñez y la juventud “Clan” y demás escenarios del proyecto de inversión 915: Promoción de la formación, apropiación y creación artística en niños, niñas y adolescentes en colegios de Bogotá “del Instituto Distrital de las Artes – IDARTES.</t>
  </si>
  <si>
    <t>Prestar los servicios profesionales a la Subdirección de las Artes como arquitecta para el acompañamiento y seguimiento en la adecuación y mantenimiento de los Centros Locales de Artes para la Niñez y la juventud - CLAN del Instituto Distrital de las Artes – IDARTES.</t>
  </si>
  <si>
    <t>Prestar el sistema integral de telecomunicaciones y servicio Hosting al  Instituto Distrital de las Artes – IDARTES, para brindar el apoyo necesario a las diferentes áreas y sedes en desarrollo de sus actividades misionales y administrativas.</t>
  </si>
  <si>
    <t>SUMUNISTRO DE INSTRUMENTOS Y ACCESORIOS MUSICALES REQUERIDOS PARA EL PROCESO DE FORMACIÓN ARTÍSTICA ADELANTADO EN LOS CENTROS LOCALES DE ARTES PARA LA NIÑEZ Y LA JUVENTUD CLAN DEL INSTITUTO DISTRITAL DE LAS ARTES - IDARTES.</t>
  </si>
  <si>
    <t>ADQUIRIR A TÍTULO DE COMPRA LOS COJINES Y COLCHONETAS NECESARIAS PARA EL DESARROLLO DE LAS ACTIVIDADES PEDAGÓGICAS  EN LOS CENTROS LOCALES DE ARTES PARA LA NIÑEZ Y LA JUVENTUD-CLAN.</t>
  </si>
  <si>
    <t>Suministro e instalación de cortinas tipo Black Out y Solar Screen para la adecuación de los espacios artísticos  de los Centros Locales de Artes para la Niñez y la Juventud - CLAN.</t>
  </si>
  <si>
    <t>Contratar el suministro e instalación de pisos de vinilo necesarios para el desarrollo de las actividades pedagógicas en los Centros Locales de Artes para la Niñez y la Juventud  - CLAN del Instituto Distrital de las Artes - IDARTES.</t>
  </si>
  <si>
    <t>Adquirir a título de compra los equipos audiovisuales y de iluminación incluidos los accesorios requeridos para el proceso de formación artística adelantado en los Centros Locales de Artes para la Niñez y la Juventud CLAN del Instituto Distrital de las Artes - IDARTES.</t>
  </si>
  <si>
    <t>ADQUIRIR A TÍTULO DE COMPRA LOS TEXTOS LITERARIOS NECESARIOS PARA DOTAR LOS CENTROS LOCALES DE ARTES PARA LA NIÑEZ Y LA JUVENTUD-CLAN.</t>
  </si>
  <si>
    <t>Prestar los servicios profesionales al IDARTES para realizar las actividades asociadas a la coordinación, orientación y acompañamiento en la planeación e implementación de la pre-producción, producción y post-producción de los eventos, festivales, actividades programadas y/o producidas por el IDARTES o en los que la Entidad haga parte.</t>
  </si>
  <si>
    <t>Prestar los servicios de apoyo  a la gestión a la Subdirección de las Artes para realizar  las actividades logísticas de eventos, actividades programadas, producidas por el IDARTES y/o en los haga parte  de conformidad con los requerimientos del área.</t>
  </si>
  <si>
    <t>Adicionar  el contrato de prestación de servicios No. 498 de 2014 cuyo objeto es  “Prestar los servicios de alojamiento y alimentación de los jurados, artistas, directores y/o invitados que sean convocados para participar en los eventos y actividades  programadas, fomentadas y/o producidas por el IDARTES”.</t>
  </si>
  <si>
    <t>Prestar los servicios de apoyo  a la gestión a la Subdirección de las Artes para realizar  las actividades de carácter técnico  de eventos, actividades programadas, producidas por el IDARTES y/o en los haga parte  de conformidad con los requerimientos del área.</t>
  </si>
  <si>
    <t>Adicionar  el contrato de prestación de servicios No. 546 de 2014 cuyo objeto es  “Contratar la prestación de servicios de alquiler de pabellones, pisos, estibas  para la realización de los festivales Rock al Parque, Jazz al Parque y Hip Hop al Parque, actividades, eventos desarrollados por el IDARTES y/o  en los que este haga parte durante la vigencia 2014.</t>
  </si>
  <si>
    <t>Adicionar  el contrato de prestación de servicios No. 501 de 2014 cuyo objeto es “Contratar la prestación de servicios de alquiler de plantas eléctricas y torres de iluminación perimetral necesarias para la realización de los festivales al parque, actividades, eventos desarrollados por el IDARTES y/o en las que haga parte durante la vigencia 2014.</t>
  </si>
  <si>
    <t>Prestar los servicios de apoyo  a la gestión a la Subdirección de las Artes en actividades de carácter operativo para los eventos y actividades programadas por el IDARTES y/o en los que haga parte de conformidad con los requerimientos del área.</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</si>
  <si>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</si>
  <si>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Autorizar al IDARTES la comunicación pública de los fonogramas e interpretaciones de los repertorios que representa, en los eventos y actividades desarrolladas y/o producidas por el IDARTES.</t>
  </si>
  <si>
    <t>Contratar la Prestación de Servicios de alquiler de  pabellones, pisos, estibas  para el desarrollo de los eventos y/o actividades programadas y/o producidas por el IDARTES o en los que este haga parte.</t>
  </si>
  <si>
    <t>Contratar la prestación de servicios de alquiler de pabellones, pisos, estibas para la realización de los festivales al Rock al parque, Jazz al Parque y Hip Hop al parque actividades, eventos desarrollados por el IDARTES y/o en los que haga parte durante la vigencia de 2014.</t>
  </si>
  <si>
    <t>Contratar la Prestación de Servicios de alquiler de mobiliario y camerinos necesarios   para el desarrollo de los eventos y/o actividades programadas y/o producidas por el IDARTES o en los que este haga parte.</t>
  </si>
  <si>
    <t>Contratar la prestación de servicios de alquiler de mobiliario y camerinos necesarios para los Festivales, actividades programadas y/o producidas por el IDARTES o en los que este haga parte durante el segundo sementre de 2014.</t>
  </si>
  <si>
    <t>Contratar la Prestación de Servicios de control de accesos para el desarrollo de los eventos y/o actividades programadas y/o producidas por el IDARTES o en los que este haga parte.</t>
  </si>
  <si>
    <t>Aunar esfuerzos entre el IDARTES y el Teatro R101 para el desarrollo y puesta en marcha de un modelo de gestión cultural para ejecutar acciones de coordinación, cooperación y fortalecimiento de las actividades a realizar en el marco de los “Festivales al Parque 2014” en las dimensiones de circulación, formación, apropiación y emprendimiento, en particular para los Festivales Rock 20 años, Colombia, Salsa y Jazz al Parque.</t>
  </si>
  <si>
    <t>Prestar los servicios de alojamiento y alimentación de los jurados, artistas, directores y/o invitados que sean convocados para participar en los eventos y actividades  programadas, fomentadas y/o producidas por el IDARTES.</t>
  </si>
  <si>
    <t>Amparar el pago del servicio de Avantel para las actividades y eventos producido por el Instituto Distrital de las Artes - Idartes.</t>
  </si>
  <si>
    <t>Prestar el servicio  de vigilancia, guarda, custodia y seguridad de las Sedes del Instituto Distrital de las Artes - Idartes así como en los  equipamientos en arrendamiento,  Centros Locales de Artes para la Niñez y la Juventud CLAN  y  en eventos culturales y artísticos que  promueva en los diferentes sitios de la ciudad de Bogotá D.C.</t>
  </si>
  <si>
    <t>Contratar la prestación de servicios de alquiler de pabellones, pisos, estibas para la realización de los festivales Rock al Parque, Jazz al Parque y Hip Hop al Parque, actividades, eventos desarrollados por el IDARTES y/o en los que este haga parte durante la vigencia 2014.</t>
  </si>
  <si>
    <t>Contratar la prestación de los servicios que se requieran para la producción técnica de los festivales al Parque, actividades, eventos y producciones desarrolladas por el IDARTES y/o en las que este haga parte durante la vigencia del año 2014, que incluya la propuesta del diseño de los escenarios, ejecución del montaje, desmontaje, alquiler de equipos e
insumos.</t>
  </si>
  <si>
    <t>Contratar la prestación de servicios de alquiler de back line necesarios para la realización de los festivales al parque, actividades, eventos  desarrollados por el IDARTES  y/o en los que haga parte durante  la vigencia de 2014.</t>
  </si>
  <si>
    <t>Adicionar  el contrato de Alquiler  de back line No. 547 de 2014 cuyo objeto es “Contratar la prestación de servicios de alquiler de back line necesarios para la realización de los festivales Rock al Parque, Jazz al Parque y Hip Hop al Parque, actividades, eventos desarrollados por el IDARTES y/o  en los que  haga parte durante la vigencia de 2014”.</t>
  </si>
  <si>
    <t>Contratar la prestación de servicios de alquiler de back line necesarios para la realización de los festivales al Rock al parque, Jazz al Parque y Hip Hop al parque actividades, eventos desarrollados por el IDARTES y/o en los que haga parte durante la vigencia de 2014.</t>
  </si>
  <si>
    <t>Prestar los servicios profesionales al Instituto Distrital de las Artes – IDARTES para apoyar en el desarrollo de actividades que se requieran en el proceso de gestión de alianzas mediáticas, de consecución y gestión de recursos para apalancar proyectos de la entidad.</t>
  </si>
  <si>
    <t>Prestar los servicios profesionales al Instituto Distrital de las Artes- IDARTES para la estructuración e implementación de estrategias de difusión y divulgación, a través de los diferentes medios de comunicación de los programas y eventos organizados por la Gerencia de Literatura, el Área de Convocatorias y el  Escenario Móvil.</t>
  </si>
  <si>
    <t>Prestar los servicios profesionales al Instituto Distrital de las Artes – IDARTES para la implementación y mejoramiento de las herramientas de sus portales web y de los escenarios que administra.</t>
  </si>
  <si>
    <t>Prestar los servicios profesionales al Instituto Distrital de las Artes – IDARTES para la realización audiovisual de los diferentes eventos y programas que desarrolla, o en los que el Instituto haga parte, para acercar las prácticas artísticas a la ciudadanía en general.</t>
  </si>
  <si>
    <t>Prestar los servicios profesionales al Instituto Distrital de las Artes – IDARTES para realizar el cubrimiento fotográfico de los diferentes eventos y programas que desarrolla, o en los que el Instituto haga parte, para acercar las prácticas artísticas a la ciudadanía en general.</t>
  </si>
  <si>
    <t>Prestar los servicios profesionales al Instituto Distrital de las Artes- IDARTES para la estructuración e implementación de estrategias de comunicación digital en la Web 2,0 para la difusión en las redes sociales de los programas y eventos que desarrolla, incentivando la participación activa de la comunidad.</t>
  </si>
  <si>
    <t>Prestar los servicios profesionales al Instituto Distrital de las Artes – IDARTES para la presentación, locución promocional y apoyo en la elaboración de los libretos de los eventos y programas que desarrolla, o en los que el Instituto haga parte; para acercar las prácticas artísticas a la ciudadanía en general.</t>
  </si>
  <si>
    <t>Prestar los servicios de apoyo a la gestión al Instituto Distrital de las Artes – IDARTES en la presentación, locución promocional y elaboración de los libretos de los eventos y programas que desarrolla, o en los que el Instituto haga parte; para acercar las prácticas artísticas a la ciudadanía en general.</t>
  </si>
  <si>
    <t>Prestar los servicios de apoyo a la gestión al Instituto Distrital de las Artes – IDARTES en la realización del cubrimiento fotográfico de los diferentes eventos y programas que desarrolla, o en los que el Instituto haga parte, para acercar las prácticas artísticas a la ciudadanía en general.</t>
  </si>
  <si>
    <t>Prestar los servicios profesionales al Instituto Distrital de las Artes – IDARTES en la conceptualización y diseño gráfico en piezas impresas y digitales que soporten las estrategias de imagen de los eventos y programas que desarrollan las Gerencias de Música y Danza, y las que requiera la Dirección.</t>
  </si>
  <si>
    <t>Prestar los servicios profesionales al Instituto Distrital de las Artes – IDARTES en la conceptualización y diseño gráfico en piezas impresas y digitales, que soporten las estrategias de imagen de los eventos y programas que desarrollan los escenarios Teatro Jorge Eliécer Gaitán, La Media Torta, Teatro el Parque, Escenario Móvil y Cultura en Común.</t>
  </si>
  <si>
    <t>Prestar los servicios profesionales al Instituto Distrital de las Artes – IDARTES en la conceptualización y diseño gráfico en piezas impresas y digitales, que soporten las estrategias de imagen de los eventos y programas que desarrollan las Gerencias de Arte Dramático, Artes Plásticas, Artes Audiovisuales y Literatura.</t>
  </si>
  <si>
    <t>Prestar los servicios profesionales al Instituto Distrital de las Artes – IDARTES en la conceptualización y diseño gráfico en piezas impresas y digitales, que soporten las estrategias de imagen de las actividades que desarrollan los programas Jornada Única para la Excelencia Académica y la Formación Integral, Atención Integral a la Primera Infancia y Arte Conexión.</t>
  </si>
  <si>
    <t>Prestar los servicios profesionales al Instituto Distrital de las Artes- IDARTES para la estructuración e implementación de estrategias de difusión y divulgación a través de los diferentes medios de comunicación de los programas y eventos de la Gerencia de Música, y brindar apoyo para la estructuración e implementación de estrategias de difusión y divulgación del programa Jornada Única para la Excelencia Académica y la Formación Integral.</t>
  </si>
  <si>
    <t>Prestar los servicios profesionales al Instituto Distrital de las Artes- IDARTES para la estructuración e implementación de estrategias de difusión y divulgación a través de los diferentes medios de comunicación de los programas y eventos de la Gerencia de Artes Audiovisuales y el Programa Arte Conexión.</t>
  </si>
  <si>
    <t>Prestar los servicios profesionales al Instituto Distrital de las Artes- IDARTES para la estructuración e implementación de estrategias de difusión y divulgación, a través de los diferentes medios de comunicación de los programas y eventos organizados por las Gerencias de Arte Dramático y Artes Plásticas, el Escenario Móvil y el Área de Convocatorias.</t>
  </si>
  <si>
    <t>Prestar los servicios profesionales al Instituto Distrital de las Artes – IDARTES para administrar y gestionar contenido de la página web Arte Conexión y otras que se requieran.</t>
  </si>
  <si>
    <t>Aunar esfuerzos humanos, técnicos, administrativos y financieros, para la intervención del predio y el espacio publico que conforma la “Plaza de Mercado la Concordia” y la ampliación y adecuación del inmueble para la sede de la Nueva Galería Santa Fe, como parte de la articulación intersectorial en busca del fomento a las artes, la cultura, la preservación del patrimonio y el mejoramiento de equipamientos urbanos.</t>
  </si>
  <si>
    <t>Prestar los servicios de apoyo a la gestión a la Subdirección Administrativa y Financiera, en actividades de mampostería, enchapes, pintura, plomearía, redes hidráulicas,carpintería, cerrajería y demás actividades conexas y tendientes a la conservación y mantenimiento interno y externo de las sedes, escenarios e inmuebles del Instituto Distrital de las Artes – IDARTES.</t>
  </si>
  <si>
    <t>Adición al contrato de prestación de servicios No. 363 de 2013, cuyo objeto es: “Desarrollar actividades de mampostería, enchapes, pintura, plomería, redes hidráulicas,carpintería, cerrajería y demás actividades tendientes a la conservación interna y externa de los escenarios y sedes del Idartes”.</t>
  </si>
  <si>
    <t>Prestar los servicios de apoyo a la gestión a la Subdirección Administrativa y Financiera, en  actividades de mampostería, enchapes, pintura, plomearía, redes hidráulicas, carpintería, cerrajería y demás actividades conexas y tendientes a la conservación y mantenimiento interno y externo de las sedes,  escenarios e inmuebles del Instituto Distrital de las Artes – IDARTES.</t>
  </si>
  <si>
    <t>Prestar los servicios de apoyo a la gestión a la Subdirección Administrativa y Financiera, como ayudante para el desarrollo de actividades de mampostería, enchapes, pintura, plomearía, redes hidráulicas,carpintería, cerrajería y demás actividades conexas y tendientes a la conservación y mantenimiento interno y externo de las sedes del Idartes.</t>
  </si>
  <si>
    <t>Prestar servicios profesionales a la Subdirección Administrativa y Financiera  como arquitecto para la adecuación, mantenimiento y mejora de los escenarios, sedes y programas que adelante el IDARTES.</t>
  </si>
  <si>
    <t>COMPRAVENTA E INSTALACIÓN DE DOS (2) BOMBILLAS REFERENCIA SP LAMP 080 PARA EL VIDEO PROYECTOR INFOCUS MODELO - 5135  DE LA SALA DE PROYECCION DE LA CINEMATECA DISTRITAL.</t>
  </si>
  <si>
    <t>Acordar cooperación interinstitucional entre las partes en el marco de sus competencias para aunar esfuerzos técnicos, financieros, jurídicos y administrativos, en lo que concierne a la gestión para el diseño, construcción, dotación y operación del EQUIPAMIENTO CULTURAL NUEVA CINEMATECA DISTRITAL, en el lote 1, que hace parte del proyecto de Renovación Urbana denominado Eje Ambiental y Cultural Manzana Cinco – Las Aguas, conforme a la Resolución No. 1027 de 2007 por la cual se adoptan las normas específicas para la Manzana 5 del Barrio Las Aguas, localizada entre las calles 19 y 20.</t>
  </si>
  <si>
    <t>EL ARRENDADOR SE COMPROMETE A CONCEDER EL USO Y GOCE DEL INMUEBLE UBICADO EN LA CALLE 6 No. 40-33 DE BOGOTÁ D.C., CUYOS LINDEROS Y CARACTERÍSTICAS SE INDICAN EN EL CERTIFICADO DE TRADICIÓN No.50C-394865 CUYA COPIA HACE PARTE INTEGRAL DE ESTE CONTRATO.</t>
  </si>
  <si>
    <t xml:space="preserve">Suministrar a monto agotable  los elementos de ferretería en general que requiera el IDARTES, para el mantenimiento de sus sedes, equipamientos y Centros Locales para la Niñez y la Juventud - CLAN-. </t>
  </si>
  <si>
    <t>SUMINISTRO E INSTALACIÓN DE PIEZAS PARA LOS DOS (2) PROYECTORES DE 35 MM MARCA CENTURY DE LA SALA DE PROYECCIÓN DE LA CINEMATECA DISTRITAL INCLUIDA SU INSTALACIÓN, PUESTA EN FUNCIONAMIENTO Y VERIFICACIÓN DEL SISTEMA DE AUDIO.</t>
  </si>
  <si>
    <t>REALIZAR MANTENIMIENTO PREVENTIVO SEMI INTEGRAL DEL ASCENSOR MRL8VF DE PROPIEDAD DEL IDARTES.</t>
  </si>
  <si>
    <t>Adquirir a titulo de compraventa equipos y electrodomésticos necesarios para el desarrollo de las actividades misionales y administrativas del IDARTES.</t>
  </si>
  <si>
    <t>Suministrar, instalar y poner en funcionamiento los equipos de audio y video requeridos para actualizar las Salas de la Cinemateca Distrital.</t>
  </si>
  <si>
    <t>COMPRA DE RADIOS PORTATILES PROFESIONALES DE DOS VÍAS CON SUS RESPECTIVOS MANOS LIBRES PARA EL DESAROLLO DE ACTIVIDADES EN EL IDARTES.</t>
  </si>
  <si>
    <t>Adquirir sillas de ruedas para personas en estado de discapacidad y atención de emergencias para las sedes del Instituto Distrital de las Artes.</t>
  </si>
  <si>
    <t>Prestar los servicios de apoyo a la gestión a la Subdirección Administrativa y Financiera, en  actividades de mantenimiento y recuperación de los jardines y zonas verdes de los diferentes espacios físicos que lo requieran a cargo del Instituto Distrital de las Artes - IDARTES”.</t>
  </si>
  <si>
    <t>Adquirir a título de compra puntos ecológicos con destino a los escenarios del Instituto Distrital de las Artes - IDARTES.</t>
  </si>
  <si>
    <t>Adquirir básculas para el pesaje de residuos sólidos producidos por las sedes y escenarios del IDARTES.</t>
  </si>
  <si>
    <t>Adquirir canecas o contenedores para recolección de residuos peligrosos universales o masivos (pilas y/o baterías) que se produzcan dentro de las sedes, equipamientos, espacios administrados y escenarios del Instituto Distrital de las Artes.</t>
  </si>
  <si>
    <t>Adquirir contenedores o carros recolectores para el  transporte interno y almacenamiento temporal  de los residuos producidos en las sedes, equipamientos  y escenarios del Instituto Distrital de las Artes.</t>
  </si>
  <si>
    <t>Contratar la prestación del servicio de alquiler de cuatro (04) maquinas fotocopiadoras  para el Instituto Distrital de las Artes – IDARTES.</t>
  </si>
  <si>
    <t>COMPRAVENTA DE EQUIPOS DE TECNOLOGIA DE INFORMACIÓN Y COMUNICACIONES, ACCESORIOS Y EQUIPOS DE CONTROL PARA EL DESARROLLO DE LAS ACTIVIDADES PROPIAS DEL INSTITUTO DISTRITAL DE LAS ARTES-IDARTES.</t>
  </si>
  <si>
    <t>Compra venta de equipos de informática, equipos activos y licencias necesarios para el desarrollo de las actividades misionales y administrativas del Instituto Distrital de las Artes.</t>
  </si>
  <si>
    <t>COMPRA VENTA DE IMPRESORAS TÉRMICAS, TERMINALES PORTÁTILES PARA LECTURA DE CODIGO DE BARRAS Y SOFTWARE PARA DISEÑO DE ETIQUETAS, QUE PERMITAN LA CORRECTA IDENTIFICACIÓN, PLAQUETEO E INVENTARIO DE LOS BIENES DE LA ENTIDAD IDARTES.</t>
  </si>
  <si>
    <t>Prestar los servicios de apoyo a la gestión a la Subdirección Administrativa y Financiera, en  actividades eléctricas, mampostería, enchapes, pintura, plomearía, redes hidráulicas,carpintería, cerrajería y demás actividades conexas y tendientes a la conservación y mantenimiento interno y externo de las sedes,  escenarios e inmuebles del Instituto Distrital de las Artes – IDARTES.</t>
  </si>
  <si>
    <t>Prestar los servicios profesionales en la conceptualización y realización de avalúos comerciales corporativos de los inmuebles propios del Instituto Distrital de las Artes - IDARTES.</t>
  </si>
  <si>
    <t>Realización de avalúos comerciales de inmuebles sobre los cuáles el IDARTES
requiera llevar a cabo negocios jurídicos.</t>
  </si>
  <si>
    <t>Adquirir a titulo de compraventa licencias de la suite Creative Cloud de Adobe, requeridas por el Instituto Distrital de las Artes - Idartes.</t>
  </si>
  <si>
    <t>Compra venta de equipos de respaldo eléctrico y de seguridad física necesarios para el desarrollo de las actividades artísticas en los Centros Locales de Artes para la Niñez y la Juventud - CLAN y las sedes del Instituto Distrital de las Artes - IDARTES.</t>
  </si>
  <si>
    <t>COMPRA DE ADHESIVOS DE SEGURIDAD PARA LA MARCACION DE ACTIVOS DEL INSTITUTO DISTRITAL DE LA ARTES - IDARTES- ACORDE CON LAS ESPECIFICACIONES DEFINIDAS POR LA ENTIDAD.</t>
  </si>
  <si>
    <t xml:space="preserve">COMPRA DE DESTRUCTORA DE PAPEL, CD Y CLIPS, QUE GARANTICE AL INSTITUTO DISTRITAL DE LAS ARTES -IDARTES- LAS CONDICIONES REQUERIDAS PARA LA DISPOSICIÓN FINAL DE ESTOS ELEMENTOS, UNA VEZ CULMINADO SU CICLO.
</t>
  </si>
  <si>
    <t>Brindar Apoyo en actividades relacionadas con la radicación, identificación, valoración, clasificación, organización, foliación, descripción de los documentos del archivo de gestión y central de la entidad al igual que la digitalización e implementación del sistema de Gestión Documental ORFEO.</t>
  </si>
  <si>
    <t>Prestar servicios profesionales a la Subdirección Administrativa y Financiera  en los temas de de Servicio y Atención al Ciudadano y PQRS (peticiones, quejas, reclamos, sugerencias y solicitudes de información) y en todas aquellos asuntos afines en los que requiera la Subdirección.</t>
  </si>
  <si>
    <t>Prestar servicios de apoyo al IDARTES, realizando la toma física de inventarios a cada uno de los bienes que conforman los activos fijos de la entidad.</t>
  </si>
  <si>
    <t>Prestar servicios profesionales  en la Subdirección Administrativa y Financiera en los temas de de Servicio y Atención al Ciudadano y PQRS (peticiones, quejas, reclamos, sugerencias y solicitudes de información) y en todas aquellos asuntos afines en los que requiera la Subdirección.</t>
  </si>
  <si>
    <t>Prestar servicios de apoyo a la gestión a la Subdirección Administrativa y Financiera para realizar las actividades relacionadas con la recepción, registro, marca y almacenamiento de los bienes que conforman el activo fijo del Instituto Distrital de las Artes - IDARTES.</t>
  </si>
  <si>
    <t>Prestar los servicios profesionales a la Subdirección Administrativa y Financiera, en los asuntos disciplinarios en primera instancia y en todos aquellos asuntos en los que se requiera.</t>
  </si>
  <si>
    <t>Prestar servicios profesionales a la Subdirección Administrativa y Financiera en la administración de sistemas operativos, software aplicativo y especializado y sistemas de información para el fortalecimiento del área de sistemas e institucional del IDARTES en desarrollo de sus actividades administrativas y misionales.</t>
  </si>
  <si>
    <t>Brindar apoyo a la Subdirección Administrativa y Financiera en actividades relacionadas con la recepción, digitalización y clasificación de la documentación que se tramita en el Instituto Distrital del Artes - Idartes.</t>
  </si>
  <si>
    <t>Prestar los servicios profesionales, para apoyar al Despacho del Director del IDARTES, en la asesoría Jurídica especializada en asuntos de derecho administrativo, derecho laboral y contractual, así como en los demás temas jurídicos que le sean asignados.</t>
  </si>
  <si>
    <t>Prestar servicios de apoyo administrativo y logístico, que fortalezcan la Gestión institucional en las actividades que se organicen y requieran para la ejecución de los proyectos a cargo de la Dirección General del Instituto Distrital de las Artes.</t>
  </si>
  <si>
    <t>Prestación de servicios profesionales como Abogado en la Oficina Asesora Jurídica del Idartes, en todo lo relacionado con la revisión documental previa a la celebración de los Convenios de Asociación con fundamento en los anexos de la Guía de Autorizaciones de la SCRCD, así como en la elaboración de minutas, aprobación de garantías, al igual que en los temas asociados a los procesos de contratación en sus fases pre contractual, contractual y post contractual de conformidad con el reparto de la  Jefe de la Oficina Asesora Jurídica.</t>
  </si>
  <si>
    <t xml:space="preserve"> Prestar servicios profesionales como abogado en el trámite, desarrollo, seguimiento, ajuste y revisión de documentos soporte previos a la suscripción de contratos, elaboración de minutas contractuales, trámites de legalización contractual, actualización de expedientes y /o trámites de la dependencia de conformidad con el reparto que se defina por la Jefe de la Oficina Asesora Jurídica.</t>
  </si>
  <si>
    <t>Adición al contrato 010 cuyo objeto es: Prestar servicios profesionales como abogado en el trámite, desarrollo, seguimiento, ajuste y revisión de documentos soporte previos a la suscripción de contratos, elaboración de minutas contractuales, trámites de legalización contractual, actualización de expedientes y /o trámites de la dependencia de conformidad con el reparto que se defina por la Jefe de la Oficina Asesora Jurídica</t>
  </si>
  <si>
    <t>Prestar los servicios profesionales a la Subdirección Administrativa y Financiera  en Actividades y Competencias Financieras y Económicas requeridas  para efectuar el registro, control, seguimiento y conciliación de los recursos provenientes de los escenarios del Idartes y los ingresos por transferencias Distritales.</t>
  </si>
  <si>
    <t>PRESTACION DE SERVICIOS PROFESIONALES EN LA SUBDIRECCION ADMINISTRATIVA Y FINANCIERA, REALIZANDO LA GESTIÓN FINANCIERA EN LA TESORERIA DE IDARTES, EN EL REGISTRO DE LAS OP EN EL SISTEMA OPGET LOCAL Y EN LINEA, GENERACION DE TERCEROS, LIQUIDACION DE CUENTAS.</t>
  </si>
  <si>
    <t>Prestar servicios de apoyo a la gestión a la Subdirección Administrativa y Financiera en las actividades administrativas y operativas que se requieran en asuntos relacionados con el Talento Humano de la entidad.</t>
  </si>
  <si>
    <t>PRESTAR SERVICIOS PROFESIONALES A LA SUBDIRECCION ADMINISTRATIVA Y FINANCIERA EN TEMAS RELACIONADOS EN LA ELABORACIÓN DE INFORMES, ATENCION DE REQUERIMIENTOS DE ENTES DE CONTROL, ACTIVIDADES DE PLANEACION FINANCIERA Y DEMAS ACTIVIDADES ASIGNADAS POR EL SUPERVISOR.</t>
  </si>
  <si>
    <t>Prestar los servicios profesionales a la Subdirección Administrativa y Financiera,  para desarrollar actividades de dirección,  implementación, puesta en producción, capacitación, documentación y mantenimiento del sistema de gestión documental ORFEO para el Instituto Distrital de las Artes - IDARTES.</t>
  </si>
  <si>
    <t>Prestar los servicios de apoyo a la gestión a la Subdirección Administrativa y Financiera como conductor de un vehículo automotor del Instituto Distrital de las Artes - IDARTES.</t>
  </si>
  <si>
    <t>Brindar apoyo en actividades relacionadas con la Identificación, Valoración, Clasificación, Organización, Foliación y Descripción de los documentos del archivo de Gestión y central  de la entidad al igual que la  digitalización e implementación del sistema de gestión documental ORFEO.</t>
  </si>
  <si>
    <t>Brindar apoyo en actividades técnicas asociadas al soporte de los sistemas operativos, software aplicativo y especializado, usuarios, instalaciones de equipos, redes de datos y demás relacionadas, que requiera el Instituto Distrital de las Artes - IDARTES para el desarrollo de sus actividades administrativas y misionales.</t>
  </si>
  <si>
    <t>Prestar servicios profesionales al IDARTES en los aspectos concernientes a la propuesta de estructura organizacional de la entidad, a partir de la información con que cuenta la Subdirección Administrativa Financiera.</t>
  </si>
  <si>
    <t>Prestar los servicios profesionales a la Subdirección Administrativa y Financiera, en  la Actualización de la versión actual del sistema de información Si-Capital, a la última versión entregada por la Secretaría de Hacienda Distrital mediante el convenio de cooperación para los módulos de presupuesto, plan anual de caja, Operación y gestión de tesorería, almacén e inventarios, contabilidad y terceros II.</t>
  </si>
  <si>
    <t>Prestar los servicios profesionales a la Subdirección Administrativa y Financiera, en  la Actualización de la versión actual del sistema de información Si-Capital, a la última versión entregada por la Secretaría de Hacienda Distrital ,  para los módulos de personal y nómina, contratación y terceros II. entregada por la Secretaría de Hacienda Distrital mediante el convenio de cooperación.</t>
  </si>
  <si>
    <t>Prestar los servicios profesionales a la Subdirección Administrativa y Financiera en actividades y competencias financieras y económicas requeridas para efectuar el registro, control y seguimiento a los recursos provenientes de los escenarios a cargo del Idartes, así mismo de los ingresos por transferencias Distritales.</t>
  </si>
  <si>
    <t>Brindar apoyo en actividades relacionadas con la identificación, clasificación, organización y foliación de los documentos del archivo de gestión y central de la entidad al igual que la digitalización de la documentación del sistema de gestión documental ORFEO.</t>
  </si>
  <si>
    <t>Prestar servicios profesionales en la Subdirección Administrativa  y Financiera – Área Contabilidad realizando el seguimiento y conciliación de saldos de las diferentes cuentas que componen los estados financieros de la Entidad.</t>
  </si>
  <si>
    <t>Prestar servicios profesionales en la Subdirección Administrativa  y Financiera – Área Contabilidad realizando el registro y consolidación  de la información contable generada en las diferente áreas de la Entidad, así como la preparación y presentación  de la información exógena distrital y nacional.</t>
  </si>
  <si>
    <t>Prestar servicios profesionales en la Subdirección Administrativa  y Financiera – Área Contabilidad realizando el registro y consolidación  de la información contable generada en las diferente áreas de la Entidad,  Así como la preparación del informes semestral de estampillas y seguimiento a la ejecución del contrato con el operador de venta de boletería.</t>
  </si>
  <si>
    <t>Adición N°1 al Convenio de Asociación N° 200-2014 cuyo objeto es “ Aunar esfuerzos entre el IDARTES y La Asociación Valorarte para el Desarrollo Humano, en la puesta en marcha y desarrollo del proyecto “Músicos Populares” para el fortalecimiento de la circulación, promoción, difusión y visualización de los músicos populares en la ciudad de Bogotá ”.</t>
  </si>
  <si>
    <t>Aunar esfuerzos humanos, técnicos, administrativos y financieros con la Fundación Sociocultural EOS, para desarrollar el proyecto “Club de Adulto Mayor CLAN”, con el propósito de impulsar el proceso de formación artística del adulto mayor de la ciudad, que involucra actores públicos y privados en el marco del programa CLAN de IDARTES.</t>
  </si>
  <si>
    <t>Adición al convenio 471 de 2013, cuyo objeto es: Aunar esfuerzos técnicos, administrativos y financieros entre el Instituto Distrital de las Artes - IDARTES y la Corporación Cultural Cabildo  para la puesta en marcha del proyecto de circulación en danza, como una iniciativa que vincula actores públicos y privados.</t>
  </si>
  <si>
    <t>Adición al convenio 340 de 2013, cuyo objeto es, aunar esfuerzos entre la fundación sociocultural EOS y el IDARTES, para la realización del Proyecto de creación, cualificación y formación en danza, con el fin de promover el intercambio y la actualización de conocimientos y saberes en torno a la danza en Bogotá.</t>
  </si>
  <si>
    <t>Aunar esfuerzos entre el INSTITUTO DISTRITAL DE LAS ARTES - IDARTES y LA CORPORACIÓN CULTURAL CABILDO para la puesta en marcha del proyecto de circulación en danza, que a partir de acciones conjuntas lleve a la construcción y realización de iniciativas de circulación en Danza, como estrategia de apropiación de esta manifestación del arte en el Distrito Capital, vinculando actores públicos y privados.</t>
  </si>
  <si>
    <t>Prestar servicios de apoyo a la gestión del IDARTES en las actividades inherentes a la circulación de tres (3) presentaciones 
artísticas que visibilicen la cultura afro en la ciudad, en el marco del proyecto de inversión Reconocimiento de la diversidad y la 
interculturalidad a través de las artes.</t>
  </si>
  <si>
    <t>Adición al Convenio de asociación N° 490 de 2014, cuyo objeto es: “Aunar esfuerzos entre el Instituto Distrital de las Artes y la Asociación Nacional de Salas Concertadas de Teatro de Bogotá para articular e impulsar acciones para la puesta en operación del proyecto X Festival de Teatro de Bogotá - Revista Teatros como una iniciativa que vincula actores públicos y privados en la realización de proyectos artísticos y culturales”.</t>
  </si>
  <si>
    <t>Prestar servicios de apoyo a la gestión del IDARTES en las actividades inherentes a la programación artística de la semana por la igualdad que se realizará en la semana del 30 al 3 de octubre del 2014, que incluye Ferias locales y Evento de Mujer T.</t>
  </si>
  <si>
    <t>Aunar esfuerzos entre el Instituto Distrital de las Artes, IDARTES y la Cámara Colombiana del Libro para desarrollar el proyecto Bogotá Literaria,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</si>
  <si>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Prestar servicios profesionales a la Gerencia de Literatura del Instituto Distrital de las Artes IDARTES para apoyar la puesta en marcha del programa de intervención a través de la literatura,  en cárceles y otros espacios de resocialización  coordinados con la Gerencia, trabajando con base en material del programa Libro al viento y vinculado con otras gerencias de la Subdirección de las Artes.</t>
  </si>
  <si>
    <t>Prestar los servicios profesionales a IDARTES para apoyar las actividades de cierre financiero que trae consigo la ejecución de los proyectos a cargo de la Subdirección de las Artes.</t>
  </si>
  <si>
    <t>Prestar los servicios de apoyo a la gestión al IDARTES, en las actividades necesarias para la creación de colectivos artísticos juveniles de alto nivel en la ciudad, en el marco de la nueva línea  “Ingreso Directo a los Centros Locales de Artes para la Niñez y la Juventud -CLAN”.</t>
  </si>
  <si>
    <t>Aunar esfuerzos humanos, técnicos, administrativos y financieros, con la Fundación Caszatalentos, para el desarrollo del proyecto “Herra mientas para la Creación de Personaje”,  con el propósito de impulsar el proceso de formación artística de los niños, niñas, adolescentes y jóvenes de la ciudad, que involucra actores públicos y privados en el marco del programa CLAN de IDARTES.</t>
  </si>
  <si>
    <t>Aunar esfuerzos humanos, técnicos, administrativos y  financieros, con la CORPORACION PARA LAS ARTES AUDIOVISUALES BLACK MARIA, para desarrollar el proyecto “Escuela Local de Formación Cinematográfica”, con el propósito de impulsar  el proceso  de formación artística de los niños, niñas, adolescentes y jóvenes de la ciudad, que involucra actores públicos y privados   en el marco del  programa  CLAN del IDARTES.</t>
  </si>
  <si>
    <t>Adicionar el contrato de prestación de servicios No. 498 de 2014 cuyo objeto es “Prestar los servicios de alojamiento y alimentación de los jurados, artistas, directores y/o invitados que sean convocados para participar en los eventos y actividades programadas, fomentadas y/o producidas por el IDARTES”.</t>
  </si>
  <si>
    <t>Prestar servicios de apoyo a la Subdirección de las Artes en las actividades necesarias para la realización de visitas de seguimiento a las Entidades Sin Ánimo de Lucro - ESAL ganadoras del Programa de Estímulos 2014, así como a otros contratos y/o convenios suscritos por el Instituto Distrital de las Artes - IDARTES.</t>
  </si>
  <si>
    <t>Prestar servicios de apoyo a la gestión para el fortalecimiento de las prácticas artísticas, en el marco del proceso de formación artística de los niños, niñas, adolescentes y jóvenes de de la ciudad, para la construcción de una Bogotá mas artística y humana.</t>
  </si>
  <si>
    <t>Prestar servicios de apoyo a la gestión del IDARTES en el área de las artes plásticas y visuales, en actividades técnicas, operativas y logísticas relativas a la exposición itinerante Retratos de Familia y la exposición de reproducciones de arte moderno de la colección en el Mambo Viajero.</t>
  </si>
  <si>
    <t>Prestar servicios de apoyo a la gestión al IDARTES en el desarrollo de actividades de sensibilización artística en el sector de barrio Egipto de la localidad de la Candelaria.</t>
  </si>
  <si>
    <t>Prestar servicios profesionales a la Gerencia de Literatura para realizar talleres literarios en el género de Novela según fechas y horarios establecidos con la Gerencia.</t>
  </si>
  <si>
    <t>Prestar servicios de apoyo a la gestión a la Gerencia de Literatura para realizar talleres literarios en el género de cuento según fechas y horarios establecidos con la Gerencia.</t>
  </si>
  <si>
    <t>Prestar servicios artísticos a la Gerencia de Literatura para realizar talleres literarios en el género de crónica según fechas y horarios establecidos con la Gerencia.</t>
  </si>
  <si>
    <t>Prestar servicios profesionales especializados para orientar a la Gerencia de Literatura en en la implementación y  evaluación misional de procesos y proyectos de  fomento de la literatura, el libro, la lectura y la escritura;  que involucre el trabajo con grupos poblacionales específicos y acciones en las localidades.</t>
  </si>
  <si>
    <t>Adicionar el contrato de licencia de uso No. 480 cuyo objeto es “Autorizar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</si>
  <si>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Contratar con proveedor exclusivo la compra de hasta trescientos (300) ejemplares del libro los LABIOS DE ZIÑA y LA PARTICULA, ganador de la Convocatoria Premios Nacionales de Literatura 2013 en la modalidad de poesía.</t>
  </si>
  <si>
    <t>Contratar con proveedor exclusivo la compra de hasta trescientos (300) ejemplares del libro los LOS APLAUSOS, ganador de la Convocatoria Premios Nacionales de Literatura 2013 en la modalidad de Cuento.</t>
  </si>
  <si>
    <t>Prestar servicios profesionales para adelantar talleres literarios en escrituras creativas y/o talleres de formación de animadores de lectura, en la localidad de Sumapaz, de acuerdo a las fechas, horarios y metas acordadas con la Gerencia de Literatura del Instituto Distrital de las Artes IDARTES.</t>
  </si>
  <si>
    <t>Aunar esfuerzos entre el Instituto Distrital de las Artes y la Corporación Colombiana de Teatro CCT, para articular e impulsar acciones para el desarrollo del proyecto “XXIII FESTIVAL DE MUJERES EN ESCENA POR LA PAZ” como una iniciativa que vincula actores públicos y privados en la realización de proyectos artísticos y culturales.</t>
  </si>
  <si>
    <t>Prestar servicios de apoyo a la Gestión para realizar el diseño editorial de los libros y las publicaciones de divulgación, realizadas en el programa de promoción de lectura Libro al Viento.</t>
  </si>
  <si>
    <t>PRESTACIÓN DE SERVICIOS PARA REALIZAR  ACTIVIDADES DE CONTROL, GESTIÓN DE INVENTARIOS, BODEGAJE Y DISTRIBUCIÓN DE LAS PUBLICACIONES CORRESPONDIENTES A LA GERENCIA DE LITERATURA.</t>
  </si>
  <si>
    <t>Prestar servicios profesionales para elaborar una valoración del desarrollo histórico de la gestión y programación de la Galería Santa Fe y su aporte al campo artístico local, teniendo en cuenta los lineamientos de la Gerencia de Artes Plásticas y Visuales.</t>
  </si>
  <si>
    <t>Prestar los servicios profesionales para apoyar la planeación, ejecución, acompañamiento y seguimiento de los proyectos de creación y circulación de la Galería Santa Fe del Instituto Distrital de las Artes y de otros espacios de exhibición que requiera la Gerencia de Artes Plásticas y Visuales.</t>
  </si>
  <si>
    <t>Prestación de servicios de apoyo a la gestión del IDARTES en las actividades operativas logísticas y administrativas inherentes a la estrategia de revitalización de la serenata como practica cultural y artística patrimonial de la ciudad, a través de la realización de un circuito de serenatas en la ciudad de Bogotá en los meses de noviembre y diciembre del año 2014.</t>
  </si>
  <si>
    <t>Prestar servicios de apoyo a la gestión a la Dirección General del IDARTES en actividades administrativas de consolidación de información en la dimensión de circulacion.</t>
  </si>
  <si>
    <t>Prestar servicios de apoyo a la gestión del IDARTES en actividades asistenciales asociadas al seguimiento en el desarrollo de los proyectos de circulación y apropiación artística en las veinte localidades de Bogotá Distrito Capital.</t>
  </si>
  <si>
    <t>Prestar servicios de apoyo a la gestión en las actividades asociadas a la programación de servicios artísticos musicales de carácter nacional y distrital de la Navidad Humana en el marco del convenio interadministrativo No. 1100100-490-2014 suscrito entre la Secretaría General de la Alcaldía Mayor de Bogotá y el Instituto Distrital de las Artes- IDARTES, a realizarse entre el 3 de diciembre y el 24 de diciembre de 2014, en las localidades de Tunjuelito, Suba y Candelaria.</t>
  </si>
  <si>
    <t>Prestación de servicios de apoyo a la gestión en las actividades asociadas a la realización de presentaciones artísticas en el marco del proyecto “Navidad Humana 2014” en desarrollo del convenio interadministrativo Nº 1100100-490-2014 suscrito entre la Secretaría General de la Alcaldía Mayor de Bogotá D.C. y el Instituto Distrital de las Artes.</t>
  </si>
  <si>
    <t>Prestación de servicios de apoyo a la gestión en las actividades necesarias para la realización de presentaciones artísticas itinerantes en el marco del proyecto “Navidad Humana 2014” en desarrollo del convenio Interadministrativo de Cooperación N° 1100100-490-2014 suscrito entre la Secretaría General de la Alcaldía Mayor de Bogotá D.C. y el Instituto Distrital de las Artes.</t>
  </si>
  <si>
    <t>Prestación de servicios de apoyo a la gestión en las actividades necesarias para la realización de presentaciones artísticas itinerantes y de un Pesebre-vivo en el marco del proyecto “Navidad Humana 2014” en desarrollo del convenio Interadministrativo de Cooperación N° 1100100-490-2014 suscrito entre la Secretaría General de la Alcaldía Mayor de Bogotá D.C. y el Instituto Distrital de las Artes.</t>
  </si>
  <si>
    <t>Prestar servicios de apoyo a la gestión en las actividades asociadas a la programación de servicios artísticos y musicales de carácter nacional y distrital de la navidad humana en el marco del convenio interadministrativo No. 1100100-490-2014 suscrito entre la secretaría general de la alcaldía mayor de bogotá y el instituto distrital de las artes, a realizarse entre el 5 de diciembre y el 24 de diciembre de 2014, en el parque el lago o de los novios.</t>
  </si>
  <si>
    <t>Prestar servicios de apoyo a la gestión en las actividades asociadas a la programación de servicios artísticos musicales de carácter nacional y distrital de la Navidad Humana en el marco del convenio interadministrativo No. 1100100-490-2014 suscrito entre la Secretaría General de la Alcaldía Mayor de Bogotá y el Instituto Distrital de las Artes- IDARTES, a realizarse entre el 12 de diciembre y el 24 de diciembre de 2014 en diferentes localidades de la ciudad.</t>
  </si>
  <si>
    <t>Adición No. 1 al contrato de prestación de servicios No. 248 cuyo objeto es “Prestar servicios profesionales para asesorar a la Gerencia de Música en la definición de proyectos y acciones que fortalezcan los sectores musicales Salsa, Jazz y Músicas Regionales de Colombia y realizar las actividades de preproducción, organización, realización y evaluación de los respectivos Festivales al Parque”.</t>
  </si>
  <si>
    <t>Prestar servicios de apoyo a la gestión al IDARTES para realizar tres talleres de aproximación al lenguaje audiovisual en las localidades de Bosa, Ciudad Bolívar y Usaquén dirigidos a jóvenes y adultos que han sufrido hechos victimizantes con ocasión del conflicto armado interno y residen en Bogotá D.C, promoviendo la apropiación del lenguaje audiovisual en función de la expresión de sus diferentes imaginarios.</t>
  </si>
  <si>
    <t>Prestar servicios de apoyo a la gestión al Idartes en las actividades asociadas a la realización de cinco (5) funciones teatrales con entrada gratuita, presentadas en salas de teatro de Bogotá, que traten el tema de víctimas y paz desde las artes escénicas.</t>
  </si>
  <si>
    <t>Realizar un video clip tipo Lipdub que sensibilice a la ciudadanía del Distrito Capital ante los diferentes tipos de violencia contra la mujer, en el marco de la promoción del derecho a una cultura libre de sexismos, en el marco del plan de igualdad de oportunidades para la equidad de género a través del fortalecimiento artístico.</t>
  </si>
  <si>
    <t>Prestar servicios de apoyo a la Gerencia de Literatura para gestionar y poner en funcionamiento al menos CINCO (5) clubes de lectura en igual número de Casas de Igualdad de Oportunidades, según los territorios indicados por la gerencia y que promuevan la apropiación del programa Libro al Viento.</t>
  </si>
  <si>
    <t>Prestar servicios profesionales para realizar un taller de sensibilización a la literatura dirigido a las mujeres en ejercicio de la prostitución que son atendidas en la Casa de Todas de la Secretaria de la Mujer, Localidad de Mártires.</t>
  </si>
  <si>
    <t>Prestar servicios profesionales para realizar un taller en escrituras creativas dirigido a las mujeres que asisten a la Casa de Igualdad de Oportunidadades de la localidad de La Candelaria.</t>
  </si>
  <si>
    <t>Prestar servicios profesionales para un taller de escrituras creativas dirigido a las mujeres que asisten a la Casa de Igualdad de Oportunidadades de la localidad de Rafael Uribe.</t>
  </si>
  <si>
    <t>Prestar servicios de apoyo a la gestión para realizar un taller de escrituras creativas dirigido a las mujeres que asisten a la Casa de Igualdad de Oportunidades de la localidad de Suba.</t>
  </si>
  <si>
    <t>Prestación de servicios profesionales para brindar asesoría técnica en el proceso de diseño y diagramación de una publicación que realizará el Idartes en cuanto al desarrollo
de la temática de la mujer en el arte.</t>
  </si>
  <si>
    <t>Prestar servicios profesionales en actividades asociadas al registro, sistematización, análisis y redacción de actividades artísticas y experiencias vivenciales realizadas en el marco del convenio con la Secretaría de la Mujer y el Idartes.</t>
  </si>
  <si>
    <t>Prestar servicios de apoyo a la gestión al Idartes para la circulación de artistas en actividades que  evidencien reconocimiento a los derechos de las mujeres en el Distrito Capital.</t>
  </si>
  <si>
    <t>Prestar los servicios de apoyo a la gestión en la programación de actividades de formación de la Galería Santa Fe y de otros espacios para los distintos públicos.</t>
  </si>
  <si>
    <t>Prestar los servicios de apoyo a la gestión en la programación de actividades de formación de la Galería Santa Fe y de otros espacios para los distintos públicos de conformidad con los lineamientos de la Gerencia de Artes Plásticas y Visuales.</t>
  </si>
  <si>
    <t>Prestar los servicios de apoyo para la organización y distribución de las publicaciones tales como: libros, revistas, y medios audiovisuales y ponerlos a disposición del público para su consulta en el Centro de Documentación de la Galería Santa Fe de la Gerencia de Artes Plásticas y Visuales.</t>
  </si>
  <si>
    <t>Prestar los servicios profesionales para gestionar los contenidos de la Revista Errata# 12 y realizar la actualización de los contenidos de la página Web de acuerdo con los lineamientos de la Gerencia de Artes Plásticas y Visuales.</t>
  </si>
  <si>
    <t>PRESTAR EL SERVICIO INTEGRAL EDITORIAL QUE COMPRENDE, LA COORDINACIÓN EDITORIAL, CORRECCIÓN DE ESTILO, DISEÑO, DIAGRAMACIÓN, EDICIÓN DIGITAL DE IMÁGENES E IMPRESIÓN DE LAS PUBLICACIONES DE LA GERENCIA DE ARTES PLÁSTICAS Y VISUALES DEL INSTITUTO DISTRITAL DE LAS ARTES- IDARTES.</t>
  </si>
  <si>
    <t>Aunar esfuerzos entre el IDARTES y la Corporación Escuela de Formación Artística y Cultural - REDANZA, para el desarrollo y puesta en marcha del proyecto “Alianza de Formación en Hip Hop” que permita el fortalecimiento de los procesos y las escuelas de formación en Hip Hop de Bogotá.</t>
  </si>
  <si>
    <t>Aunar esfuerzos entre el Instituto Distrital de las Artes y la Corporación Universitaria Minuto de Dios - Uniminuto para articular e impulsar acciones para la puesta en operación del Proyecto “Espacios Locales de Artes Plásticas en Bogotá”, como una iniciativa que vincula actores públicos y privados en la realización de proyectos artísticos y culturales.</t>
  </si>
  <si>
    <t>Prestar los servicios de apoyo a la gestión a la Subdirección de las Artes en la ejecución de los Programas Distritales de Estímulos y Apoyos Concertados, y el Banco Sectorial de Hojas de Vida de Jurados.</t>
  </si>
  <si>
    <t>Prestar los servicios de apoyo a la gestión a la Subdirección de las Artes en la ejecución del Programa Distrital de Estímulos.</t>
  </si>
  <si>
    <t>Amparar la legalización de gastos de excedentes financieros de la vigencia 2012 y 2013, correspondientes a la gestión y operación de los Teatros Mayor y Estudio - Julio Mario Santo Domingo, conforme a las aprobaciones realizadas por el comité directivo del convenio de asociación No. 334 de 2009.</t>
  </si>
  <si>
    <t>Amparar la legalización de gastos ajustados al mes de diciembre de la vigencia 2014, correspondientes a la gestión y operación de los Teatros Mayor y Estudio - Julio Mario Santo Domingo, conforme a las aprobaciones realizadas por el comité directivo del convenio de asociación No. 334 de 2009.</t>
  </si>
  <si>
    <t>Amparar la legalización de gastos del mes de noviembre de la vigencia 2014, correspondientes a la gestión y operación de los Teatros Mayor y Estudio - Julio Mario Santo Domingo, conforme a las aprobaciones realizadas por el comité directivo del convenio de asociación No. 334 de 2009.</t>
  </si>
  <si>
    <t>Amparar la legalización de gastos del mes de octubre de la vigencia 2014, correspondientes a la gestión y operación de los Teatros Mayor y Estudio - Julio Mario Santo Domingo, conforme a las aprobaciones realizadas por el comité directivo del convenio de asociación No. 334 de 2009.</t>
  </si>
  <si>
    <t>Amparar la legalización de gastos del periodo comprendido entre julio y septiembre de la vigencia 2014, correspondientes a la gestión y operación de los Teatros Mayor y Estudio - Julio Mario Santo Domingo, conforme a las aprobaciones realizadas por el comité directivo del convenio de asociación No. 334 de 2009.</t>
  </si>
  <si>
    <t>Amparar la legalización de gastos del periodo comprendido entre enero y abril de la vigencia 2014, correspondientes a la gestión y operación de los Teatros Mayor y Estudio - Julio Mario Santo Domingo, conforme a las aprobaciones realizadas por el comité directivo del convenio de asociación No. 334 de 2009.</t>
  </si>
  <si>
    <t>Amparar la legalización de gastos del periodo comprendido entre mayo y junio de la vigencia 2014, correspondientes a la gestión y operación de los Teatros Mayor y Estudio - Julio Mario Santo Domingo, conforme a las aprobaciones realizadas por el comité directivo del convenio de asociación No. 334 de 2009.</t>
  </si>
  <si>
    <t>MODIFICACIÓN No. 15 QUE ADICIONA EL CONVENIO DE ASOCIACIÓN No. 000334 DE 2009, SUSCRITO ENTRE LA SECRETARÍA DISTRITAL DE CULTURA, RECREACIÓN Y DEPORTE, EL INSTITUTO DISTRITAL DE LAS ARTES - IDARTES Y LA FUNDACIÓN AMIGOS DEL TEATRO MAYOR.</t>
  </si>
  <si>
    <t>MODIFICACIÓN No. 16 QUE ADICIONA EL CONVENIO DE ASOCIACIÓN No. 000334 DE 2009, SUSCRITO ENTRE LA SECRETARÍA DISTRITAL DE CULTURA, RECREACIÓN Y DEPORTE, EL INSTITUTO DISTRITAL DE LAS ARTES - IDARTES Y LA FUNDACIÓN AMIGOS DEL TEATRO MAYOR.</t>
  </si>
  <si>
    <t>PRESTAR LOS SERVICIOS DE APOYO A LA GESTIÓN A LA SUBDIRECIÓN DE EQUIPAMIENTOS CULTURALES EN LO RELACIONADO CON EL “PROGRAMA CULTURA EN COMUN”.</t>
  </si>
  <si>
    <t>PRESTAR LOS SERVICIOS PROFESIONALES A LA SUBDIRECCION DE EQUIPAMIENTOS CULTURALES CON EL FIN DE ATENDER LAS ACTIVIDADES  RELACIONADAS EN EL “PROGRAMA CULTURA EN COMUN”.</t>
  </si>
  <si>
    <t>PRESTAR LOS SERVICIOS DE APOYO A LA GESTION  A LA SUBDIRECCIÓN  DE EQUIPAMIENTOS CULTURALES EN EL DESARROLLO DE LAS ACTIVIDADES COMPRENDIDAS DENTRO DEL PROGRAMA “CULTURA EN COMÚN” EN LA LOCALIDAD DE USME.</t>
  </si>
  <si>
    <t>PRESTAR LOS SERVICIOS PROFESIONALES A LA SUBDIRECCIÓN  DE EQUIPAMIENTOS CULTURALES EN EL DESARROLLO DE LAS ACTIVIDADES COMPRENDIDAS DENTRO DEL PROGRAMA “CULTURA EN COMÚN” EN LA LOCALIDAD DE CIUDAD BOLÍVAR.</t>
  </si>
  <si>
    <t>PRESTAR LOS SERVICIOS DE APOYO A LA GESTION  A LA SUBDIRECCIÓN  DE EQUIPAMIENTOS CULTURALES EN EL DESARROLLO DE LAS ACTIVIDADES COMPRENDIDAS DENTRO DEL PROGRAMA “CULTURA EN COMÚN” EN LA LOCALIDAD DE SAN CRISTOBAL.</t>
  </si>
  <si>
    <t>PRESTAR LOS SERVICIOS PROFESIONALES A LA SUBDIRECCIÓN  DE EQUIPAMIENTOS CULTURALES EN EL DESARROLLO DE LAS ACTIVIDADES COMPRENDIDAS DENTRO DEL PROGRAMA “CULTURA EN COMÚN” EN LA LOCALIDAD DE KENNEDY Y ANTONIO NARIÑO.</t>
  </si>
  <si>
    <t>PRESTAR LOS SERVICIOS DE APOYO A LA GESTION  A LA SUBDIRECCIÓN  DE EQUIPAMIENTOS CULTURALES EN EL DESARROLLO DE LAS ACTIVIDADES COMPRENDIDAS DENTRO DEL PROGRAMA “CULTURA EN COMÚN” EN LA LOCALIDAD DE USAQUEN.</t>
  </si>
  <si>
    <t>Contratar el suministro, instalación, montaje y puesta en funcionamiento del sistema de amplificación y refuerzo de sonido profesional del Teatro Jorge Eliecer Gaitán</t>
  </si>
  <si>
    <t>PRESTAR SERVICIOS DE APOYO A LA GESTION AL IDARTES - SUBDIRECCIÓN DE EQUIPAMIENTOS CULTURALES- EN LAS ACTIVIDADES INHERENTES A LA PROGRAMACIÓN DEL TEATRO AL AIRE LIBRE LA MEDIA TORTA EN EL SEGUNDO SEMESTRE DEL AÑO 2014.</t>
  </si>
  <si>
    <t>Adicionar y prorrogar el contrato N° 311 de 2014 cuyo objeto es 'Prestar servicios de apoyo a la gestión a la Subdirección de Equipamientos Culturales en las actividades de montaje y operación del sistema de sonido para los eventos que se realicen en la Media Torta o donde la subdirección de equipamientos lo requiera'.</t>
  </si>
  <si>
    <t>Adicionar y prorrogar el contrato N° 308 de 2014 cuyo objeto es 'Prestar servicios de apoyo a la gestión a la Subdirección de Equipamientos Culturales en actividades operativas y en los montajes de tarima para los eventos que se realicen en La Media Torta o donde la Subdirección de Equipamientos lo requiera'.</t>
  </si>
  <si>
    <t>Adicionar y prorrogar el contrato N° 326 de 2014 cuyo objeto es 'Prestar servicios de apoyo a la gestión a la Subdirección de Equipamientos Culturales en las actividades de montaje y operación del sistema de sonido para los eventos que se realicen en la Media Torta o donde la subdirección de equipamientos lo requiera'.</t>
  </si>
  <si>
    <t>Adicionar y prorrogar el contrato N° 189 de 2014 cuyo objeto es 'Prestar servicios de apoyo a la gestión a la Subdirección de Equipamientos en las actividades operativas y asistenciales que se requieran para la producción de los eventos que se realicen en La Media Torta o donde la Subdirección de Equipamientos lo requiera'.</t>
  </si>
  <si>
    <t>Adicionar y prorrogar el contrato N° 306 de 2014 cuyo objeto es 'Prestar servicios de apoyo a la gestión a la Subdirección de Equipamientos Culturales en actividades operativas y en los montajes de tarima para los eventos que se realicen en La Media Torta o donde la Subdirección de Equipamientos lo requiera'.</t>
  </si>
  <si>
    <t>PRESTAR LOS SERVICIOS DE APOYO A LA GESTIÓN A LA SUBDIRECCIÓN DE EQUIPAMIENTOS CULTURALES COMO ASISTENTE EN LAS ACTIVIDADES CORRESPONDIENTES AL MERCADEO, ALIANZAS Y FIDELIZACIÓN DE PÚBLICOS DE LA PROGRAMACIÓN DEL TEATRO JORGE ELIÉCER GAITÁN.</t>
  </si>
  <si>
    <t>Adicionar y prorrogar el contrato N° 319 de 2014 cuyo objeto es “Prestar servicios de apoyo a la gestión a la Subdirección de Equipamientos Culturales en las actividades de coordinación general del Escenario Móvil”.</t>
  </si>
  <si>
    <t>Prestar servicios de apoyo a la gestión a Subdirección de Equipamientos del IDARTES en las actividades relacionadas con el cubrimiento visual de los diferentes eventos internacionales de la Navidad Distrital.</t>
  </si>
  <si>
    <t>Prestar servicios de apoyo a la gestión a la Subdirección de Equipamientos Culturales en las actividades de coordinación general del Escenario Móvil.</t>
  </si>
  <si>
    <t>Prestar servicios de apoyo a la gestión a la Subdirección de Equipamientos Culturales en las actividades de montaje y operación del sistema de sonido para los eventos que se realicen en el Escenario Móvil o donde la Subdirección de Equipamientos lo requiera.</t>
  </si>
  <si>
    <t>Prestar servicios de apoyo a la gestión a la Subdirección de Equipamientos Culturales en actividades operativas y en los montajes de tarima para los eventos que se realicen en el Escenario Móvil o donde la Subdirección de Equipamientos lo requiera.</t>
  </si>
  <si>
    <t>Prestar servicios de apoyo a la gestión a la Subdirección de Equipamientos en las actividades operativas y asistenciales que se requieran para la producción de los eventos que se realicen en La Media Torta o donde la Subdirección de Equipamientos lo requiera.</t>
  </si>
  <si>
    <t>Prestar servicios de apoyo a la gestión a la Subdirección de Equipamientos Culturales en las actividades de montaje y operación del sistema de sonido para los eventos que se realicen en La Media Torta o donde la Subdirección de Equipamientos lo requiera.</t>
  </si>
  <si>
    <t>Prestar servicios de apoyo a la gestión a la Subdirección de Equipamientos Culturales en actividades operativas y en los montajes de tarima para los eventos que se realicen en La Media Torta o donde la Subdirección de Equipamientos lo requiera.</t>
  </si>
  <si>
    <t>Prestar servicios de apoyo a la gestión en las actividades operativas y asistenciales que se requieran para la producción de los eventos que se realicen en el Teatro El Parque o donde la Subdirección de Equipamientos lo requiera.</t>
  </si>
  <si>
    <t>Prestar servicios de apoyo a la gestión a la Subdirección de Equipamientos Culturales como operador de luces y auxiliar de tarima para los eventos que se realicen en el Teatro El Parque o donde la subdirección de equipamientos lo requiera.</t>
  </si>
  <si>
    <t>ASESORAR A LA DIRECCIÓN GENERAL, A LA SUBDIRECCIÓN DE EQUIPAMIENTOS CULTURALES Y A LA SUBDIRECCIÓN DE LAS ARTES EN LA FORMULACIÓN, ARTICULACIÓN, EJECUCIÓN Y SEGUIMIENTO DE LA CIRCULACIÓN ARTÍSTICA EN ESCENARIOS LOCALES DISTRITALES.</t>
  </si>
  <si>
    <t>COMPRA DE MALETAS TIPO FLIGHTCASE Y ESTUCHES PARA PROTECCION DE EQUIPOS PARA LAS CABINAS DEL SISTEMA DE AMPLIFICACION Y LOS SUBWOOFERS DEL TEATRO AL AIRE LIBRE LA MEDIA TORTA Y EL ESCENARIO MOVIL DEL IDARTES.</t>
  </si>
  <si>
    <t>Adquisición de bombillas y filtros para los equipos audiovisuales de los escenarios de la Subdirección de Equipamientos Culturales, de conformidad con las especificaciones técnicas definidas por el IDARTES.</t>
  </si>
  <si>
    <t>PRESTAR APOYO TECNICO Y OPERATIVO  EN LA REVISIÓN, VERIFICACIÓN Y ELABORACION DE PLANOS DEL ESQUEMA ELÉCTRICO DE ILUMINACIÓN ESCENICA  DEL TJEG.</t>
  </si>
  <si>
    <t>ADICIONAR Y PRORROGAR EL CONTRATO N° 635 DE 2014 'PRESTAR APOYO TECNICO Y OPERATIVO EN LA REVISION, VERIFICACION Y ELABORACION DE PLANOS DEL ESQUEMA ELECTRICO DE ILUMINACION ESCENICA DEL TJEG'.</t>
  </si>
  <si>
    <t>SUMINISTRAR  LOS ELEMENTOS DE FERRETERIA ESPECIALIZADA REQUERIDOS PARA LAS ACTIVIDADES DE PRODUCCIÓN  DE LOS EVENTOS REALIZADOS EN LOS ESCENARIOS A CARGO DE LA SUBDIRECCION DE EQUIPAMIENTOS CULTURALES DEL IDARTES.</t>
  </si>
  <si>
    <t>PRESTAR LOS SERVICIOS DE APOYO LOGISTICO DE PROTOCOLO NECESARIOS PARA EL DESARROLLO DE LOS EVENTOS Y ACTIVIDADES  PROGRAMADAS EN EL TEATRO JORGE ELICÉR GAITÁN Y EN EL TEATRO EL PARQUE.</t>
  </si>
  <si>
    <t>Adicionar el contrato de servicios de operadores logísticos No. 508 de 2014 Prestación de servicios de operadores logísticos para el desarrollo de los eventos y actividades programadas por el IDARTES o en los que esta entidad haga parte.</t>
  </si>
  <si>
    <t>Prestar servicios de apoyo a la gestión a la Subdirección de Equipamientos del IDARTES en las actividades operativas y asistenciales asociadas a la producción de  eventos internacionales de la Navidad Distrital.</t>
  </si>
  <si>
    <t>Prestar servicios de apoyo a la gestión a Subdirección de Equipamientos del IDARTES, en las actividades de seguimiento, supervisión y verificación de los eventos internacionales de la Navidad Distrital.</t>
  </si>
  <si>
    <t>Amparar la legalización de los gastos del mes de NOVIEMBRE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</si>
  <si>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NETANYA KIBBUTZ realizado en 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</si>
  <si>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CONCHA BUIKA realizado en 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</si>
  <si>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NOVIEMBRE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</si>
  <si>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ABRAZOS, TRAMPAS Y OTRAS FÁBULAS realizado en el mes de NOVIEMBRE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</si>
  <si>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STOCOS realizado en el mes de NOVIEMBRE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</si>
  <si>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COLAPSE BOLERO realizado en el mes de NOVIEMBRE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</si>
  <si>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SYSTEMA SOLAR y PUERTO CANDELARIA realizado en el mes de OCTUBRE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</si>
  <si>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100% TRICICLE realizado en el mes de OCTUBRE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</si>
  <si>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FESTIVAL DISTRITOFONICA realizado en el mes de OCTUBRE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</si>
  <si>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HOTEL BELVEDERE realizado en el mes de OCTUBRE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</si>
  <si>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OCTUBRE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</si>
  <si>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OCTUBRE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</si>
  <si>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MARIA DE BUENOS AIRES realizado en el mes de SEPTIEMBRE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</si>
  <si>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SEPTIEMBRE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</si>
  <si>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JUGLARES VALLENATOS realizado en el mes de AGOSTO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</si>
  <si>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AGOSTO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</si>
  <si>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KRAKEN FILARMÓNICO realizado en 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</si>
  <si>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ANA TORROJA realizado en 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</si>
  <si>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JULIO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</si>
  <si>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JULIO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</si>
  <si>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GAITANGO (Melingo y Buenos Aires Tango) realizado en 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</si>
  <si>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EN CASO DE MUERTE realizado en 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</si>
  <si>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JUNIO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</si>
  <si>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JUNIO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</si>
  <si>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MÚSICA LLANERA con los intérpretes “REYNALDO ARMAS Y ARIES VIGOTH”, realizado en 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</si>
  <si>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EL SILENCIO DE LAS COSAS ROTAS realizado en el mes de MARZO de la vigencia 2014, y correspondientes a la gestión y operación del TEATRO JORGE ELIECER GAITAN conforme a lo establecido en el contrato de prestación de servicios número 214 de 2013, suscrito con Colombiana de Tiquetes S.A.Coltickets S.A.</t>
  </si>
  <si>
    <t>Amparar la legalización de los gastos por los ingresos del evento LILA DOWNS realizado en 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</si>
  <si>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DICIEMBRE de la vigencia 2014, correspondientes a la gestión y operación del TEATRO EL PARQUE conforme a lo establecido en el contrato de prestación de servicios número 214 de 2013, suscrito con Colombiana de Tiquetes S.A. Coltickets S.A.</t>
  </si>
  <si>
    <t>Amparar la legalización de los gastos del mes de MAYO de la vigencia 2014, correspondientes a la gestión y operación del TEATRO EL PARQUE conforme a lo establecido en el contrato de prestación de servicios número 214 de 2013, suscrito con Colombiana de Tiquetes S.A. Coltickets S.A.</t>
  </si>
  <si>
    <t>Amparar la legalización de los gastos por los ingresos del evento “CARNAVALES”, con el Elenco Nacional de Folclore de Perú realizado en 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</si>
  <si>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CHOCQUIBTOWN realizado en 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</si>
  <si>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MAYO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</si>
  <si>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MELENDI realizado en el mes de MARZO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</si>
  <si>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BOGOTA CREOLE realizado en el mes de MARZO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</si>
  <si>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MARZO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</si>
  <si>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por los ingresos del evento CONSENTIDOS del mes de ABRIL de la vigencia 2014, y correspondientes a la gestión y operación del TEATRO JORGE ELIECER GAITAN conforme a lo establecido en el contrato de prestación de servicios número 214 de 2013, suscrito con Colombiana de Tiquetes S.A. Coltickets S.A.</t>
  </si>
  <si>
    <t>Amparar la legalización de los gastos del mes de FEBRERO de la vigencia 2014, correspondientes a la gestión y operación del TEATRO EL PARQUE conforme a lo establecido en el contrato de prestación de servicios número 214 de 2013, suscrito con Colombiana de Tiquetes S.A. Coltickets S.A.</t>
  </si>
  <si>
    <t>Amparar la legalización de los gastos del mes de MARZO de la vigencia 2014, correspondientes a la gestión y operación del TEATRO EL PARQUE conforme a lo establecido en el contrato de prestación de servicios número 214 de 2013, suscrito con Colombiana de Tiquetes S.A. Coltickets S.A.</t>
  </si>
  <si>
    <t>Amparar la legalización de los gastos del mes de ABRIL de la vigencia 2014, correspondientes a la gestión y operación del TEATRO EL PARQUE conforme a lo establecido en el contrato de prestación de servicios número 214 de 2013, suscrito con Colombiana de Tiquetes S.A. Coltickets S.A.</t>
  </si>
  <si>
    <t>AMPARAR JURADOS QUE EVALUARÁN LAS PROPUESTAS DEL PROGRAMA DISTRITAL DE ESTÍMULOS DE LA SUBDIRECCIÓN DE EQUIPAMIENTOS CULTURALES.</t>
  </si>
  <si>
    <t>Aunar esfuerzos entre el IDARTES y La Asociación Valorarte para el Desarrollo Humano, en la puesta en marcha y desarrollo del proyecto “Músicos Populares” para el fortalecimiento de la circulación, promoción, difusión y visualización de los músicos populares en la ciudad de Bogotá.</t>
  </si>
  <si>
    <t>Aunar esfuerzos entre el IDARTES y la Corporación Cultural Sonidos Enrraizados para el desarrollo y puesta en marcha del proyecto “Alianza Red de Investigación Musical de Bogotá”, que propenda por el reconocimiento, articulación y visibilización de los procesos de investigación musical existentes en la ciudad.</t>
  </si>
  <si>
    <t>Prestar servicios profesionales para asesorar a la Gerencia de Música en la definición de proyectos y acciones que fortalezcan los sectores musicales Salsa, Jazz y Músicas Regionales de Colombia y realizar las actividades de preproducción, organización, realización y evaluación de los respectivos Festivales al Parque.</t>
  </si>
  <si>
    <t>Prestar servicios profesionales para asesorar a la Gerencia de Música en la definición de lineamientos curatoriales artísticos y concreción de artistas invitados del Festival Rock al Parque 20 años.</t>
  </si>
  <si>
    <t>Prestar servicios profesionales en la estructuración y trámite de los asuntos de carácter administrativo requeridos por la Gerencia de Música de acuerdo con su actividad misional.</t>
  </si>
  <si>
    <t>Prestar servicios profesionales de apoyo y acompañamiento de los programas y proyectos que adelante la Gerencia de Música, de acuerdo a su actividad misional.</t>
  </si>
  <si>
    <t>Prestar servicios profesionales para asesorar a la Gerencia de Música en el seguimiento y desarrollo de proyectos que fortalezcan el campo musical en temas de emprendimiento y circulación, particularmente generando y coordinando estrategias de Emprendimiento para el sector y Festivales al Parque, y la Alianza con los Músicos Populares.</t>
  </si>
  <si>
    <t>Prestar servicios de apoyo a la gestión al IDARTES, en la organización y coordinación del Foro Arte y Cultura para la Paz de Colombia 2015.</t>
  </si>
  <si>
    <t>Prestar servicios de apoyo técnico al IDARTES - Gerencia de Música en el seguimiento y desarrollo de proyectos que fortalezcan el campo musical en temas de emprendimiento y circulación, particularmente realizando seguimiento a estrategias de emprendimiento para el sector.</t>
  </si>
  <si>
    <t>Prestar servicios de apoyo para asesorar a la Gerencia de Música en la definición de proyectos y acciones que fortalezcan los sectores musicales de Rock y Hip Hop y realizar las actividades de preproducción, organización, ejecución y evaluación de los Festivales al Parque de Rock y Hip Hop.</t>
  </si>
  <si>
    <t>Prestar servicios profesionales a la Gerencia de Música en las dimensiones de formación, creación e investigación, en lo relacionado con el Programa Distrital de Estímulos y los programas de formación para el sector y los Festivales al Parque.</t>
  </si>
  <si>
    <t>Prestar los servicios de apoyo a la gestión del IDARTES en las actividades inherentes al acompañamiento técnico y musical para la grabación de un CD compilado del Concurso de composición musical en torno a la Gestión del Riesgo.</t>
  </si>
  <si>
    <t>Prestar servicios de apoyo a la gestión al IDARTES para la circulación de artistas en actividades que se orienten a la generación de una conciencia a través del arte frente al cambio climático y la gestión del riesgo.</t>
  </si>
  <si>
    <t>Adicionar  el contrato de Alquiler  de back line No. 547 de 2014 cuyo objeto es “ Contratar la prestación de servicios de alquiler de back line necesarios para la realización de los festivales Rock al Parque, Jazz al Parque y Hip Hop al Parque, actividades, eventos desarrollados por el IDARTES y/o  en los que  haga parte durante la vigencia de 2014.</t>
  </si>
  <si>
    <t>Adicionar el contrato de servicios de operadores logísticos No. 508 de 2014 Prestación de servicios de operadores logísticos para el desarrollo de los eventos  y actividades programadas por  el IDARTES o en los que esta entidad haga parte.</t>
  </si>
  <si>
    <t>Apoyar la gestión del IDARTES para la realización del primer encuentro cultural gestión de riesgos y cambio climático a realizarse el 19 de octubre de 2014 en el teatro al aire libre la media torta.</t>
  </si>
  <si>
    <t>Apoyar la gestión del IDARTES para la realización del primer encuentro cultural gestión de riesgos y cambio climático a realizarce el 19 de octubre de 2014 en el teatro al aire libre la media torta.</t>
  </si>
  <si>
    <t>Prestar servicios artísticos para el concierto del “Mes de la gestión de riesgos” que tendrá lugar el 19 de octubre en el Teatro al Aire Libre la Media Torta.</t>
  </si>
  <si>
    <t>Aunar esfuerzos entre el IDARTES y la Fundación Cultural y Artística Antífona para el desarrollo y puesta en marcha del Proyecto “Alianza de Rock en las localidades”, a través de la visibilización de la investigación y la realización de procesos de formación y gestión orientado al fortalecimiento de los Festivales Locales de Rock que se realizan en Bogotá.</t>
  </si>
  <si>
    <t>Aunar esfuerzos entre el INSTITUTO DISTRITAL DE LAS ARTES - IDARTES y la CORPORACIÓN CULTURAL CABILDO para la puesta en marcha del proyecto de circulación en danza, que a partir de acciones conjuntas lleve a la construcción y realización de iniciativas de circulación en Danza, como estrategia de apropiación de esta manifestación del arte en el Distrito Capital, vinculando actores públicos y privados.</t>
  </si>
  <si>
    <t>Adición al convenio 433 de 2013, cuyo objeto es: Aunar esfuerzos entre la fundación Centro Cultural Colombo Peruano - FAPROCOP y el IDARTES, para la realización del proyecto de investigación en danza, que beneficie el ejercicio de sistematización, registro, memoria, formación, difusión, crítica, asociatividad y visibilidad de la  investigación en danza en Bogotá.</t>
  </si>
  <si>
    <t>Adición al convenio 433 de 2013, cuyo objeto es, Aunar esfuerzos entre la fundación Centro Cultural Colombo Peruano - FAPROCOP y el IDARTES, para la realización del proyecto de investigación en danza, que beneficie el ejercicio de sistematización, registro, memoria, formación, difusión, crítica, asociatividad y visibilidad de la investigación en danza en Bogotá.</t>
  </si>
  <si>
    <t>Prestar servicios profesionales a la Gerencia de Danza en relación con la planeación, solicitud y control de los requerimientos técnicos y logísticos necesarios para la realización de las actividades de circulación, investigación, creación y formación en danza, así como para la difusión de dichas actividades.</t>
  </si>
  <si>
    <t>Prestar servicios profesionales a la Gerencia de Danza, para la realización de actividades tendientes a la planeación, contratación y seguimiento de los proyectos de circulación, formación, creación e investigación en danza, así como del Consejo Distrital de Danza.</t>
  </si>
  <si>
    <t>Prestar servicios de apoyo a la gestión en actividades operativas asociadas a la incorporación, foliación, organización y
archivo de la  documentación recibida y generada en  el marco de los proyectos de inversión: a cargo de la Subdirección de las Artes de IDARTES</t>
  </si>
  <si>
    <t>Adición al convenio n° 594 de 2014 cuyo objeto es, aunar esfuerzos entre el INSTITUTO DISTRITAL DE LAS ARTES - IDARTES y LA CORPORACIÓN CULTURAL CABILDO para la puesta en marcha del proyecto de circulación en danza, que a partir de acciones conjuntas lleve a la construcción y realización de iniciativas de circulación en Danza, como estrategia de apropiación de esta manifestación del arte en el Distrito Capital, vinculando actores públicos y privados.</t>
  </si>
  <si>
    <t>Adición al convenio de asociación 126 de 2014 suscrito con la FUNDACIÓN DE TÍTERES Y TEATRO LA LIBÉLULA DORADA  cuyo objeto es: Aunar esfuerzos entre el Instituto Distrital de las Artes y la Fundación de Títeres y Teatro La Libélula Dorada para articular e impulsar acciones para la puesta en operación del proyecto “Libélula Dorada, un punto de encuentro con las artes”, como una iniciativa que vincula actores públicos y privados en la realización de proyectos artísticos y culturales.</t>
  </si>
  <si>
    <t>Aunar esfuerzos entre el Instituto Distrital de las Artes y la Corporación Nacional para el Fomento e Investigación del Arte, la Cultura y la Narración Oral Chaquen Palabra con Sombra, para articular e impulsar acciones para el desarrollo del proyecto “Red de Festivales de Narración Oral” como una iniciativa que fomenta la circulación artística de la narración oral en la ciudad.</t>
  </si>
  <si>
    <t>Aunar esfuerzos entre el Instituto Distrital de las Artes y la Asociación Cultural Muro de Espuma para articular e impulsar acciones para la puesta en operación del proyecto “12° Festival Internacional de Circo de Bogotá”, como una iniciativa que vincula actores públicos y privados en la realización de proyectos artísticos y culturales.</t>
  </si>
  <si>
    <t>Prestar servicios de apoyo a la gestión a la Gerencia de Arte Dramático, en actividades operativas y asistenciales asociadas al apoyo y administración de contenidos de micrositios web en la plataforma Arte Conexión de las salas de teatro asociadas al programa Salas Concertadas y a la divulgación del Pasaporte Teatral.</t>
  </si>
  <si>
    <t>Prestar servicios de apoyo a la gestión a la Gerencia de Arte Dramático del IDARTES, en actividades asociadas a la administración de
contenidos en micrositios web en  la plataforma Arte Conexión de las salas de teatro asociadas al programa Salas Concertadas y a la divulgación del Pasaporte Teatral, acorde con la directriz que en tal
sentido imparta la entidad.</t>
  </si>
  <si>
    <t>Aunar esfuerzos entre el Instituto Distrital de las Artes y la Asociación Nacional de Salas Concertadas de Teatro de Bogotá para articular e impulsar acciones para la puesta en operación del proyecto “X Festival de Teatro de Bogotá - Revista Teatros” como una iniciativa que vincula actores públicos y privados en la realización de proyectos artísticos y culturales.</t>
  </si>
  <si>
    <t>Apoyar a la Subdirección de las Artes en la supervisión, control y acompañamiento de la ejecución de los Contratos o Convenios correspondientes a apoyos concertados, alianzas estratégicas y salas concertadas de la gerencia de arte dramático.</t>
  </si>
  <si>
    <t>Prestación de servicios de apoyo a la gestión en las actividades operativas y logísticas necesarias para la realización del proyecto “Red de talleres de arte dramático en localidades 2014” de la Gerencia de Arte Dramático del Instituto Distrital de las Artes.</t>
  </si>
  <si>
    <t>Prestación de servicios de apoyo a la gestión en las actividades operativas y logísticas necesarias para la realización del proyecto “Distrito Circo” de la Gerencia de Arte Dramático del Instituto Distrital de las Artes.</t>
  </si>
  <si>
    <t>Aunar esfuerzos entre el Instituto Distrital de las Artes y la Corporación DC Arte para articular e impulsar acciones para el desarrollo del proyecto Teatro al Parque 2014 como una iniciativa que vincula actores públicos y privados en la realización de proyectos artísticos y culturales en torno al teatro de calle.</t>
  </si>
  <si>
    <t>Aunar esfuerzos entre el Instituto Distrital de las Artes y la Corporación Artística Tierradentro Artes Escénicas y Audiovisuales, para el desarrollo del proyecto “Gesto Vivo. X Encuentro de Teatro Gestual, Pantomima y Mimo Clown, 2014” como una iniciativa que vincula actores públicos y privados en la realización de proyectos artísticos y culturales.</t>
  </si>
  <si>
    <t>Aunar esfuerzos entre el Instituto Distrital de las Artes y la Asociación Cultural Muro de Espuma para articular e impulsar acciones para la puesta en operación del proyecto “8° Encuentro Distrital de Teatro Comunitario 2014”, como una iniciativa que vincula actores públicos y privados en la realización de proyectos artísticos y culturales.</t>
  </si>
  <si>
    <t>Aunar esfuerzos entre el Instituto Distrital de las Artes y la Asociación Arte Joven para articular e impulsar acciones para el desarrollo del proyecto “Proyecto sectorial del teatro infantil con actores” como una iniciativa que vincula actores públicos y privados en la realización de proyectos artísticos y culturales en torno al teatro infantil.</t>
  </si>
  <si>
    <t>Aunar esfuerzos entre el Instituto Distrital de las Artes y la Corporación Nacional para el Fomento e Investigación del Arte, la Cultura y la Narración Oral Chaquen Palabra con Sombra, para articular e impulsar acciones para el desarrollo del proyecto “Bogotá de Cuento 2014” como una iniciativa que vincula actores públicos y privados en la realización de proyectos artísticos y culturales en torno al sector de narradores orales en la ciudad.</t>
  </si>
  <si>
    <t>Aunar esfuerzos entre el Instituto Distrital de las Artes y la Corporación Changua Teatro para articular e impulsar acciones para el desarrollo del proyecto “V Festival de teatro Sala B” como una iniciativa que vincula actores públicos y privados en la realización de proyectos artísticos y culturales en torno al sector de los grupos teatrales de mediana trayectoria de la ciudad.</t>
  </si>
  <si>
    <t>Prestación de servicios de apoyo a la gestión en las actividades operativas y logísticas necesarias para la realización del proyecto “VII Encuentro Alteratro 2014” de la Gerencia de Arte Dramático del Instituto Distrital de las Artes.</t>
  </si>
  <si>
    <t>Aunar esfuerzos entre el Instituto Distrital de las Artes y la Corporación de Teatro y Cultura Acto Latino para articular e impulsar acciones para la puesta en operación del proyecto “Acto 2014” como una iniciativa que vincula actores públicos y privados en la realización de proyectos artísticos y culturales.</t>
  </si>
  <si>
    <t>Aunar esfuerzos entre el Instituto Distrital de las Artes y la Fundación Teatro Quimera para articular e impulsar acciones para la puesta en operación del proyecto “Un espacio de libertad creadora”, como una iniciativa que vincula actores públicos y privados en la realización de proyectos artísticos y culturales.</t>
  </si>
  <si>
    <t>Prestación de servicios de apoyo a la gestión en las actividades operativas asociadas a la difusión, publicación, divulgación y visibilización del programa Salas Concertadas, proyectos sectoriales y apoyos concertados de conformidad con los lineamientos de la Gerencia de Arte Dramático, del Instituto Distrital de las Artes.</t>
  </si>
  <si>
    <t>Aunar esfuerzos entre el Instituto Distrital de las Artes y la Academia de Arte y Teatrino Don Eloy para articular e impulsar acciones para la puesta en operación del proyecto “Sala Teatral Don Eloy”, como una iniciativa que vincula actores públicos y privados en la realización de proyectos artísticos y culturales.</t>
  </si>
  <si>
    <t>Aunar esfuerzos entre el Instituto Distrital de las Artes y el Círculo Colombiano de Artistas para articular e impulsar acciones para la puesta en operación del proyecto “¡¡¡Este es TU TEATRO!!!”, como una iniciativa que vincula actores públicos y privados en la realización de proyectos artísticos y culturales.</t>
  </si>
  <si>
    <t>Aunar esfuerzos entre el Instituto Distrital de las Artes y la Asociación Cultural Hilos Mágicos para articular e impulsar acciones para la puesta en operación del proyecto “TEATRO HILOS MÁGICOS – 40 AÑOS” como una iniciativa que vincula actores públicos y privados en la realización de proyectos artísticos y culturales.</t>
  </si>
  <si>
    <r>
      <t xml:space="preserve">Aunar esfuerzos entre el Instituto Distrital de las Artes y la Asociación Cultural Teatrova para articular e impulsar acciones para la puesta en operación del proyecto </t>
    </r>
    <r>
      <rPr>
        <i/>
        <sz val="11"/>
        <color indexed="8"/>
        <rFont val="Calibri"/>
        <family val="2"/>
      </rPr>
      <t>“Casa Teatrova Centro de las Artes Escénicas”</t>
    </r>
    <r>
      <rPr>
        <sz val="11"/>
        <color indexed="8"/>
        <rFont val="Calibri"/>
        <family val="2"/>
      </rPr>
      <t>, como una iniciativa que vincula actores públicos y privados en la realización de proyectos artísticos y culturales.</t>
    </r>
  </si>
  <si>
    <t>Aunar esfuerzos entre el Instituto Distrital de las Artes y la   Fundación Centro Cultural Gabriel García Márquez para articular e impulsar acciones para la puesta en operación del proyecto “Nos vemos en el Centro García Márquez 'El original'”, como una iniciativa que vincula actores públicos y privados en la realización de proyectos artísticos y culturales.</t>
  </si>
  <si>
    <r>
      <t>Aunar esfuerzos entre el Instituto Distrital de las Artes y el  Club de Teatro Experimental Café la Mama para articular e impulsar acciones para la puesta en operación del proyecto “</t>
    </r>
    <r>
      <rPr>
        <i/>
        <sz val="11"/>
        <color indexed="8"/>
        <rFont val="Calibri"/>
        <family val="2"/>
      </rPr>
      <t>La Mama sigue creando y circulando</t>
    </r>
    <r>
      <rPr>
        <sz val="11"/>
        <rFont val="Calibri"/>
        <family val="2"/>
      </rPr>
      <t>”, como una iniciativa que vincula actores públicos y privados en la realización de proyectos artísticos y culturales.</t>
    </r>
  </si>
  <si>
    <t>Aunar esfuerzos entre el Instituto Distrital de las Artes y la Corporación Colombiana De Teatro para articular e impulsar acciones para la puesta en operación del proyecto “Teatro y Ciudad 2014”, como una iniciativa que vincula actores públicos y privados en la realización de proyectos artísticos y culturales.</t>
  </si>
  <si>
    <t>Aunar esfuerzos entre el Instituto Distrital de las Artes y la Corporación para el Desarrollo y Difusión del Arte y la Cultura Popular - CODDIARCUPOP para articular e impulsar acciones para la puesta en operación del proyecto “Chiminigagua, Transformación Social con arte y cultura en el Distrito Capital”, como una iniciativa que vincula actores públicos y privados en la realización de proyectos artísticos y culturales.</t>
  </si>
  <si>
    <t>Aunar esfuerzos entre el Instituto Distrital de las Artes y la   Fundación Cultural el Contrabajo para articular e impulsar acciones para la puesta en operación del proyecto “Funciones artísticas de teatro en las salas Contrabajo”, como una iniciativa que vincula actores públicos y privados en la realización de proyectos artísticos y culturales.</t>
  </si>
  <si>
    <t>Aunar esfuerzos entre el Instituto Distrital de las Artes y la Fundación Jaime Manzur para articular e impulsar acciones para la puesta en operación del proyecto “Cuentos Infantiles en Marionetas” como una iniciativa que vincula actores públicos y privados en la realización de proyectos artísticos y culturales.</t>
  </si>
  <si>
    <t>Aunar esfuerzos entre el Instituto Distrital de las Artes y la Fundación de Títeres y Teatro La libélula Dorada para articular e impulsar acciones para la puesta en operación del proyecto “Libélula Dorada, un punto de encuentro con las artes” como una iniciativa que vincula actores públicos y privados en la realización de proyectos artísticos y culturales.</t>
  </si>
  <si>
    <t>Aunar esfuerzos entre el Instituto Distrital de las Artes y la Fundación de Teatro Ditirambo para articular e impulsar acciones para la puesta en operación del proyecto “Ditirambo Teatro: espacios de creación, circulación y vida”, como una iniciativa que vincula actores públicos y privados en la realización de proyectos artísticos y culturales.</t>
  </si>
  <si>
    <r>
      <t>Aunar esfuerzos entre el Instituto Distrital de las Artes y la Fundación Ernesto Aronna para articular e impulsar acciones para la puesta en operación del proyecto “</t>
    </r>
    <r>
      <rPr>
        <i/>
        <sz val="11"/>
        <color indexed="8"/>
        <rFont val="Calibri"/>
        <family val="2"/>
      </rPr>
      <t>Fundación Teatro de Marionetas Ernesto Aronna: Una trayectoria haciendo reír, imaginar, soñar y educar”</t>
    </r>
    <r>
      <rPr>
        <sz val="11"/>
        <rFont val="Calibri"/>
        <family val="2"/>
      </rPr>
      <t>, como una iniciativa que vincula actores públicos y privados en la realización de proyectos artísticos y culturales.</t>
    </r>
  </si>
  <si>
    <r>
      <t xml:space="preserve">Aunar esfuerzos entre el Instituto Distrital de las Artes y la Asociación de Artes Escénicas Kábala Teatro para articular e impulsar acciones para la puesta en operación del proyecto </t>
    </r>
    <r>
      <rPr>
        <i/>
        <sz val="11"/>
        <color indexed="8"/>
        <rFont val="Calibri"/>
        <family val="2"/>
      </rPr>
      <t>“Programación Permanente en la Sala Cultural Kábala Teatro”</t>
    </r>
    <r>
      <rPr>
        <sz val="11"/>
        <color indexed="8"/>
        <rFont val="Calibri"/>
        <family val="2"/>
      </rPr>
      <t>, como una iniciativa que vincula actores públicos y privados en la realización de proyectos artísticos y culturales.</t>
    </r>
  </si>
  <si>
    <r>
      <t xml:space="preserve">Aunar esfuerzos entre el Instituto Distrital de las Artes y la Fundación Teatral Barajas para articular e impulsar acciones para la puesta en operación del proyecto </t>
    </r>
    <r>
      <rPr>
        <i/>
        <sz val="11"/>
        <color indexed="8"/>
        <rFont val="Calibri"/>
        <family val="2"/>
      </rPr>
      <t>“Arte en Tablas Barajas 2014”</t>
    </r>
    <r>
      <rPr>
        <sz val="11"/>
        <color indexed="8"/>
        <rFont val="Calibri"/>
        <family val="2"/>
      </rPr>
      <t>, como una iniciativa que vincula actores públicos y privados en la realización de proyectos artísticos y culturales.</t>
    </r>
  </si>
  <si>
    <t>Aunar esfuerzos entre el Instituto Distrital de las Artes y la Fundación Teatro Estudio Calarca Tecal para articular e impulsar acciones para la puesta en operación del proyecto “Temporada sala Tecal 2014”, como una iniciativa que vincula actores públicos y privados en la realización de proyectos artísticos y culturales.</t>
  </si>
  <si>
    <t>Aunar esfuerzos entre el Instituto Distrital de las Artes y la Fundación La Baranda para articular e impulsar acciones para la puesta en operación del proyecto “Temporada de teatro, actividad teatral 2014”, como una iniciativa que vincula actores públicos y privados en la realización de proyectos artísticos y culturales.</t>
  </si>
  <si>
    <t>Aunar esfuerzos entre el Instituto Distrital de las Artes y la Fundación Teatro de La Carrera para articular e impulsar acciones para la puesta en operación del proyecto “Presentaciones para grupos invitados sin sala 2014”, como una iniciativa que vincula actores públicos y privados en la realización de proyectos artísticos y culturales.</t>
  </si>
  <si>
    <r>
      <t>Aunar esfuerzos entre el Instituto Distrital de las Artes y la Fundación Teatro Libre para articular e impulsar acciones para la puesta en operación del proyecto “</t>
    </r>
    <r>
      <rPr>
        <i/>
        <sz val="11"/>
        <color indexed="8"/>
        <rFont val="Calibri"/>
        <family val="2"/>
      </rPr>
      <t>Fundación Teatro Libre: un teatro para la formación teatral</t>
    </r>
    <r>
      <rPr>
        <sz val="11"/>
        <rFont val="Calibri"/>
        <family val="2"/>
      </rPr>
      <t>” como una iniciativa que vincula actores públicos y privados en la realización de proyectos artísticos y culturales.</t>
    </r>
  </si>
  <si>
    <r>
      <t>Aunar esfuerzos entre el Instituto Distrital de las Artes y la Fundación Teatro Nacional para articular e impulsar acciones para la puesta en operación del proyecto “</t>
    </r>
    <r>
      <rPr>
        <i/>
        <sz val="11"/>
        <color indexed="8"/>
        <rFont val="Calibri"/>
        <family val="2"/>
      </rPr>
      <t>Proyecto de Formación, Creación, Apropiación y Circulación del Teatro Nacional</t>
    </r>
    <r>
      <rPr>
        <sz val="11"/>
        <color indexed="8"/>
        <rFont val="Calibri"/>
        <family val="2"/>
      </rPr>
      <t>” como una iniciativa que vincula actores públicos y privados en la realización de proyectos artísticos y culturales.</t>
    </r>
  </si>
  <si>
    <t>Aunar esfuerzos entre el Instituto Distrital de las Artes y la Fundación Teatro la Candelaria para articular e impulsar acciones para la puesta en operación del proyecto “Temporada de repertorio y estreno – Teatro la Candelaria” como una iniciativa que vincula actores públicos y privados en la realización de proyectos artísticos y culturales.</t>
  </si>
  <si>
    <t>Aunar esfuerzos entre el Instituto Distrital de las Artes y el Teatro R101 para articular e impulsar acciones para la puesta en operación del proyecto “Teatro R101: Plataforma para el fortalecimiento de los jóvenes creadores, la exploración de nuevos públicos y la innovación en el trabajo en red” como una iniciativa que vincula actores públicos y privados en la realización de proyectos artísticos y culturales.</t>
  </si>
  <si>
    <t>Aunar esfuerzos entre el Instituto Distrital de las Artes y la Asociación Cultural Teatridanza para articular e impulsar acciones para la puesta en operación del proyecto “CIAT el teatro de la montaña” como una iniciativa que vincula actores públicos y privados en la realización de proyectos artísticos y culturales.</t>
  </si>
  <si>
    <t>Aunar esfuerzos entre el Instituto Distrital de las Artes y la Corporación los Funámbulos Centro de Experimentación Artística para articular e impulsar acciones para la puesta en operación del proyecto “Crea desde tus sentidos”, como una iniciativa que vincula actores públicos y privados en la realización de proyectos artísticos y culturales.</t>
  </si>
  <si>
    <t>Aunar esfuerzos entre el Instituto Distrital de las Artes y la Fundación Teatro Varasanta para articular e impulsar acciones para la puesta en operación del proyecto “Un espacio contemporáneo para la creación”, como una iniciativa que vincula actores públicos y privados en la realización de proyectos artísticos y culturales.</t>
  </si>
  <si>
    <t>Aunar esfuerzos entre el Instituto Distrital de las Artes y la Fundación Teatro Taller de Colombia para articular e impulsar acciones para la puesta en operación del proyecto “Proyecto sala concertada Teatro Taller de Colombia”, como una iniciativa que vincula actores públicos y privados en la realización de proyectos artísticos y culturales.</t>
  </si>
  <si>
    <t>Aunar esfuerzos entre el Instituto Distrital de las Artes y la Corporación Barraca para articular e impulsar acciones para la puesta en operación del proyecto “Barraca espacio emergente y diverso” como una iniciativa que vincula actores públicos y privados en la realización de proyectos artísticos y culturales.</t>
  </si>
  <si>
    <t>Aunar esfuerzos entre el Instituto Distrital de las Artes y la Fundación La Maldita Vanidad Teatro para articular e impulsar acciones para la puesta en operación del proyecto “Un nuevo público para la casa de la Maldita Vanidad” como una iniciativa que vincula actores públicos y privados en la realización de proyectos artísticos y culturales.</t>
  </si>
  <si>
    <t>Aunar esfuerzos entre el Instituto Distrital de las Artes y la Corporación Cultural Tercer Acto para articular e impulsar acciones para la puesta en operación del proyecto Casa Tercer Acto “Un Espacio de Todos y para Todas” como una iniciativa que vincula actores públicos y privados en la realización de proyectos artísticos y culturales.</t>
  </si>
  <si>
    <t>Aunar esfuerzos entre el Instituto Distrital de las Artes y la Asociación Cultural Ensamblaje Teatro Comunidad para articular e impulsar acciones para la puesta en operación del proyecto Fábrica de Teatro “El Parche Nacional” como una iniciativa que vincula actores públicos y privados en la realización de proyectos artísticos y culturales.</t>
  </si>
  <si>
    <t>Aunar esfuerzos entre el Instituto Distrital de las Artes y la Corporación Casa Ensamble para articular e impulsar acciones para la puesta en operación del proyecto “Miércoles y Jueves de Parche teatral” como una iniciativa que vincula actores públicos y privados en la realización de proyectos artísticos y culturales.</t>
  </si>
  <si>
    <t>Prestar servicios profesionales para apoyar a la Subdirección de las Artes en el seguimiento, control y acompañamiento de los aspectos financieros y contables mostrados en la ejecución de los Contratos o Convenios correspondientes a apoyos concertados, alianzas estratégicas y/o salas concertadas.</t>
  </si>
  <si>
    <t>Prestar servicios profesionales en el desarrollo y acompañamiento a los proyectos sectoriales, eventos, convocatorias, salas concertadas y procesos participativos de la Gerencia de Arte Dramatico del IDARTES.</t>
  </si>
  <si>
    <t>Prestar servicios de apoyo a la gestión al IDARTES- Gerencia de Danza , en actividades administrativas y técnicas en la Casona de la Danza.</t>
  </si>
  <si>
    <t>Prestar Servicios Profesionales con el fin de generar una estrategia para mejorar los índices de convivencia y seguridad en el 
festival Hip hop al parque y en las actividades misionales que el Idartes realiza con la población Hip Hop desde las diferentes gerencias artísticas.</t>
  </si>
  <si>
    <t>Prestar los servicios profesionales para la organización y distribución de las publicaciones del Centro de Documentación de la Galería Santa Fe a cargo de la Gerencia de Artes Plásticas y Visuales del IDARTES.</t>
  </si>
  <si>
    <t>Prestar los servicios profesionales al Instituto Distrital de las Artes- IDARTES para la estructuración e implementación de estrategias de difusión y divulgación, a través de los diferentes medios de comunicación de los programas y eventos organizados por la Gerencia de Danza y el Área de Convocatorias.</t>
  </si>
  <si>
    <t>Prestar los servicios de apoyo a la gestión para realizar la edición audiovisual del video promocional de los ganadores del Programa  Distrital de Estímulos 2014 que desarrolla el Instituto Distrital de las Artes- IDARTES,  para el fomento de las prácticas del arte y  la cultura.</t>
  </si>
  <si>
    <t>Prestar servicios y de apoyo a la gestión al Instituto Distrital de las Artes - IDARTES, en actividades operativas y asistenciales relacionadas con el servicio de transporte de material audiovisual y gestión de documentos que el IDARTES y la Cinemateca Distrital - Gerencia de Artes Audiovisuales requieran para la ejecución de sus actividades.</t>
  </si>
  <si>
    <t>Adición No. 1 al contrato de prestación de servicios No. 071 “Prestar servicios profesionales en la estructuración y trámite de los asuntos de carácter administrativo requeridos por la Gerencia de Música de acuerdo con su actividad misional”.</t>
  </si>
  <si>
    <t>Prestar servicios profesionales especializados, en el desarrollo y acompañamiento de los procesos de concertación de los proyectos sectoriales, articulación con festivales metropolitanos, mesa de salas concertadas y convocatorias de la gerencia de arte dramático.</t>
  </si>
  <si>
    <t>Asesorar a la Subdirección de las Artes en el desarrollo y consolidación de los proyectos de inversión relacionados con el fomento al campo de las artes en la ciudad.</t>
  </si>
  <si>
    <t>Prestar servicios profesionales a la Subdirección de las Artes en el trámite, desarrollo, elaboración y ajuste de documentación previa a la solicitud de trámites contractuales y jurídicos ante la Oficina Asesora Jurídica, así como acompañamiento jurídico en el desarrollo de los programas y proyectos misionales a cargo de la Subdirección, de manera particular como apoyo a la supervisión en los asuntos que le sean encomendados.</t>
  </si>
  <si>
    <t>Prestar servicios profesionales en actividades y competencias financieras y económicas requeridas en la Subdirección Administrativa y Financiera para el trámite de cuentas del proyecto de inversión 795 - Fortalecimiento de las prácticas artisticas.</t>
  </si>
  <si>
    <t>Prestar los servicios de apoyo a la gestión  a la Subdirección de las Artes en las actividades derivadas de la ejecución de los proyectos de inversión y del funcionamiento de la Subdirección, en aspectos misionales y organizacionales.</t>
  </si>
  <si>
    <t>Prestar los servicios profesionales para apoyar a la Subdirección de las Artes en el seguimiento, control y acompañamiento de los aspectos financieros y contables mostrados en la ejecución de los Contratos o Convenios correspondientes a apoyos concertados, alianzas estratégicas y/o salas concertadas.</t>
  </si>
  <si>
    <t>Prestar los servicios de apoyo a la gestión a la Dirección General en las actividades editoriales de IDARTES y las demás conducentes a la elaboración de publicaciones y en la coordinación general de eventos transversales de la entidad.</t>
  </si>
  <si>
    <t>Asesorar y asistir a la dirección y subdirección de las artes en los trámites que se requieran para los procesos de formación, circulación e investigación en gestión cultural de conformidad con los proyectos de inversión a cargo de la subdirección de las artes.</t>
  </si>
  <si>
    <t>Prestar servicios profesionales como asesor para el componente internacional de las actividades transversales de carácter misional de IDARTES y para el acompañamiento de ISPA 2014.</t>
  </si>
  <si>
    <t>Prestar los servicios de apoyo a la gestión al Instituto Distrital de las Artes – IDARTES para asesorar a la Dirección General en procesos de consecución de recursos, desarrollo de alianzas estratégicas a través de procesos de mercadeo y gestión para el desarrollo y cumplimiento de los programas y diferentes áreas de la entidad y el cumplimiento de sus metas.</t>
  </si>
  <si>
    <t>Adición al Contrato N° 24 de 2014, el cual tiene por objeto: Prestar los servicios de apoyo a la gestión al IDARTES para asesorar a la dirección general en procesos de consecución de recursos, desarrollo de alianzas estratégicas a través de procesos de mercadeo y gestión para el desarrollo y cumplimiento de los programas y diferentes áreas de la entidad y el cumplimiento de sus metas.</t>
  </si>
  <si>
    <t>Prestar los servicios profesionales al Instituto Distrital de las Artes – IDARTES para apoyar la ejecución de las estrategias de gestión comercial y procesos de mercadeo, en aras del desarrollo y cumplimiento de las metas de la entidad.</t>
  </si>
  <si>
    <t>Prestación de Servicios Profesionales como abogada en la Oficina Asesora Jurídica del IDARTES en los asuntos de trámite precontractual, contractual y postcontractual,
que se requieran en desarrollo de los programas y proyectos misionales de la entidad asociados con los programas de Apoyos Concertados, al igual que lo referente a la revisión de resoluciones, y documentos requeridos para el otorgamiento de estímulos, designación y recomendaciones de Jurados, al igual que revisión de cartillas, revisión de respuestas a derechos de petición, emisión de conceptos, así como entrega de productos de orden jurídico que le sean encomendados.</t>
  </si>
  <si>
    <t>Prestar servicios profesionales como abogado en el apoyo a la revisión de actos administrativos, notificaciones de actos administrativos, sustanciación de tutelas y/o proyección de respuestas de derechos de petición asociados a las convocatorias del Programa de Estímulos del IDARTES, así como en los aspectos que se requiera para el trámite de procesos de selección de contratistas  acorde con los requerimientos de la Oficina Asesora Jurídica.</t>
  </si>
  <si>
    <t>Prestar servicios de apoyo a la gestión en la Oficina Asesora Jurídica en actividades operativas en la publicación en portales de contratación SECOP Y CONTRATACIÓN A LA VISTA, de minutas y documentos contractuales, de manera prioritaria en los relacionados con los proyectos de inversión a cargo de la Subdirección de las Artes, de conformidad con el reparto que se defina por la Jefe de la Oficina Asesora Jurídica.</t>
  </si>
  <si>
    <t>Prestar servicios de apoyo a la gestión del IDARTES en el desarrollo de la política pública de afirmación de identidades específicamente con la población afrodescendiente a partir de la apropiación y circulación del arte.</t>
  </si>
  <si>
    <t>Apoyar a la Subdirección de las Artes en el acompañamiento al desarrollo de actividades transversales y la supervisión, control de la ejecución de los Contratos o Convenios correspondientes a apoyos concertados y alianzas estratégicas.</t>
  </si>
  <si>
    <t>Prestar los servicios profesionales al Instituto Distrital de las Artes – IDARTES para la implementación de los sitios web Festivales al Parque y Festival Danza en la Ciudad.</t>
  </si>
  <si>
    <t>Prestar los servicios profesionales al Instituto Distrital de las Artes- IDARTES en la implementación de estrategias de comunicación digital para la difusión en las redes sociales de los Festivales al Parque de Rock, Hip-Hop, Jazz y Danza en la Ciudad, incentivando la participación activa de la comunidad.</t>
  </si>
  <si>
    <t>Adición al contrato No. 467 de 2014  cuyo objeto es Prestar los servicios profesionales al Instituto Distrital de las Artes – IDARTES para la implementación de los sitios web Festivales al Parque y Festival Danza en la Ciudad.</t>
  </si>
  <si>
    <t>Prestar los servicios profesionales al Instituto Distrital de las Artes – IDARTES para la asesoría y gestión en comunicaciones externas y posicionamiento del Instituto en el marco de la celebración de sus tres años de creación.</t>
  </si>
  <si>
    <t>Prestar los servicios de alojamiento y alimentación de los jurados, artistas, directores y/o invitados que sean convocados para participar en los eventos y actividades programadas, fomentadas y/o producidas por el IDARTES.</t>
  </si>
  <si>
    <t>Contratar la prestación de servicios de alquiler de plantas electricas y torres de iluminación perimetral necesarias para la realización de los festivales al parque, actividades, eventos desarrolladas por el IDARTES y/o en las que haga parte durante la vigencia de 2014.</t>
  </si>
  <si>
    <t>Contratar la Prestación de Servicios de Alquiler de Cabinas Sanitarias Portátiles como parte de la logística requerida en el desarrollo de los eventos y/o actividades programadas y/o producidas por el IDARTES o en los que esta entidad haga parte.</t>
  </si>
  <si>
    <t>Aunar esfuerzos entre el Instituto Distrital de las Artes y la Corporación Festival Artístico Nacional e Internacional de Cultura Popular Invasión Cultural para articular e impulsar acciones para la puesta en operación del proyecto XXVI FAICP, Festival Artístico Internacional Invasión de Cultura Popular “CARNAVAL DE  ALEGRIA” como una iniciativa que vincula actores públicos y privados en la realización de proyectos artísticos y culturales.</t>
  </si>
  <si>
    <t>Aunar esfuerzos entre el Instituto Distrital de las Artes y la Fundación Casa de Poesía Silva para articular e impulsar acciones dirigidas a la promoción y apropiación de la poesía, mediante la ejecución del proyecto Ayer es Todavía, como una iniciativa que vincula actores públicos y privados en la realización de proyectos artísticos y culturales de interés público.</t>
  </si>
  <si>
    <t>Prestar servicios profesionales en la  asesoría al Instituto Distrital de las Artes para el diseño de proyectos que puedan surgir o concebirse para tener acceso a fuentes de financiación  identificadas para el proyecto nueva Cinemateca, además del acompañamiento estratégico en aspectos administrativos y de gestión para la configuración de la formula institucional seleccionada.</t>
  </si>
  <si>
    <t>Prestación de servicios de apoyo a la Gestión del Idartes, específicamente a la Gerencia de Música, desarrollando las actividades operativas y logísticas inherentes a la producción técnica del proyecto “Fiesta de la Música Bogotá 2014.</t>
  </si>
  <si>
    <t>Aunar esfuerzos entre el Instituto Distrital de las Artes y la Corporación Festival Iberoamericano de Teatro de Bogotá, para articular e impulsar acciones para el desarrollo del proyecto “Producción XIV Festival Iberoamericano de Teatro de Bogotá” como una iniciativa que vincula actores públicos y privados en la realización de proyectos artísticos y culturales.</t>
  </si>
  <si>
    <t>Contrato de prestación de servicios de apoyo a la gestión en actividades asistenciales, operativas y logísticas requeridas para la preservación, conservación y socialización del patrimonio audiovisual en desarrollo del objetivo de la Cinemateca Distrital como archivo audiovisual de Bogotá.</t>
  </si>
  <si>
    <t>Aunar esfuerzos entre el Instituto Distrital de las Artes y la Corporación Colombiana de Teatro CCT, para articular e impulsar acciones para el desarrollo del proyecto “Festival de Teatro Alternativo 2014” como una iniciativa que vincula actores públicos y privados en la realización de proyectos artísticos y culturales.</t>
  </si>
  <si>
    <t>Aunar esfuerzos entre el Instituto Distrital de las Artes y Asociación para la investigación, producción, promoción y proyección de las artes escénicas UMBRAL TEATRO para articular e impulsar acciones para el desarrollo del  proyecto: ENCUENTRO IBEROAMERICANO DE DRAMATURGIA como una iniciativa que vincula actores públicos y privados en la realización de proyectos artísticos y culturales en torno al fomento de la dramaturgia en la ciudad.</t>
  </si>
  <si>
    <t>Prestar servicios de apoyo a la gestión al IDARTES en actividades asociadas a la organización y realización del proyecto Navidad en paz sobre el corredor cultural de la carrera 7.</t>
  </si>
  <si>
    <t>Prestar servicios de apoyo a la gestión al IDARTES, para acompañar el proceso de creación e implementación del Permiso Unico de Filmaciones Audiovisuales - PUFA, estableciendo parámetros y procesos para su desarrollo, incluidos los lineamientos de socialización con ciudadanos y/o productores de filmaciones audiovisuales.</t>
  </si>
  <si>
    <t>Adicionar y prorrogar el Contrato N° 535 de 2014 cuyo objeto es: “Prestar servicios profesionales como abogado en el apoyo a la revisión de actos administrativos, notificación de actos administrativos, sustanciación de tutelas y o proyección de respuestas de derecho de petición asociados a las convocatorias del programa de Estímulos del IDARTES, así como en los aspectos que se requiera para el tramite de procesos de selección de contratistas acorde con los requerimientos de la Oficina Asesora Jurídica”.</t>
  </si>
  <si>
    <t>Prestar los servicios de apoyo a la gestión al IDARTES, en las actividades de formación en el género de BREAK DANCE en la localidad de Ciudad Bolívar, en desarrollo de las acciones de impacto territorial, en el marco del Plan 75 -100 de la Alcaldía Mayor de Bogotá.</t>
  </si>
  <si>
    <t>Adición N° 2 al Convenio de asociación N° 490 de 2014, cuyo objeto es: “Aunar esfuerzos entre el Instituto Distrital de las Artes y la Asociación Nacional de Salas Concertadas de Teatro de Bogotá para articular e impulsar acciones para la puesta en operación del proyecto X Festival de Teatro de Bogotá - Revista Teatros como una iniciativa que vincula actores públicos y privados en la realización de proyectos artísticos y culturales”.</t>
  </si>
  <si>
    <t xml:space="preserve">Adicionar  el contrato de prestación de servicios No. 498 de 2014 cuyo objeto es:  “Prestar los servicios de alojamiento y alimentación de los jurados, artistas, directores y/o invitados que sean convocados para participar en los eventos y actividades  programadas, fomentadas y/o producidas por el IDARTES”. </t>
  </si>
  <si>
    <t>CONTRATO INTERADMINISTRATIVO PARA PRESTAR EL SERVICIO DE ASEO, RECOLECCIÓN Y DISPOSICIÓN FINAL DE LOS RESIDUOS SOLIDOS GENERADOS EN LOS FESTIVALES AL PARQUE O EN LOS EVENTOS DE CIUDAD DONDE PARTICIPE EL IDARTES.</t>
  </si>
  <si>
    <t>PRESTAR SERVICIOS DE APOYO A LA GESTIÓN AL IDARTES EN LAS ACTIVIDADES ASOCIADAS A LAS OBLIGACIONES CONTRAIDAS MEDIANTE CONVENIO INTERADMINISTRATIVO DE COOPERACIÓN No. 140329-0-2014 CELEBRADO CON LA SECRETARÍA DE HACIENDA DISTRITAL – DIRECCIÓN DE IMPUESTOS DE BOGOTA- DIB.</t>
  </si>
  <si>
    <t>Adición a la aceptación de oferta IP-MIC-050-2013, cuyo objeto es la Producción e instalación de material gráfico informativo para el Planetario de Bogotá.</t>
  </si>
  <si>
    <t>Prestar servicios profesionales para asesorar, coordinar y desarrollar un proyecto editorial, en el marco de la celebración de los 45 años del Planetario de Bogotá, compuesto de cuatro publicaciones para la difusión de la historia del escenario, los programas pedagógicos de la institución y vincular nuevos públicos para la apropiación de la astronomía y ciencias del espacio.</t>
  </si>
  <si>
    <t>Contratar de manera directa con proveedor exclusivo la adquisición de las licencias de uso y exhibición de la película “Dark Universe” producción del Museo de Historia Natural de Nueva York con destino al Idartes – Planetario de Bogota.</t>
  </si>
  <si>
    <t>PRESTAR SERVICIOS DE APOYO A LA GESTIÓN EN ACTIVIDADES LOGÍSTICAS, OPERATIVAS Y ADMINISTRATIVAS ASOCIADAS A EVENTOS Y PRESENTACIONES ARTÍSTICAS, EN EL PLANETARIO DE BOGOTÁ EN EL ÚLTIMO BIMESTRE DEL 2014.</t>
  </si>
  <si>
    <t>Amparar la legalización de los gastos del 9 al 14 de diciembre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</si>
  <si>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24 de noviembre al 8 de diciembre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</si>
  <si>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20 de octubre al 23 de noviembre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</si>
  <si>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30 de septiembre al 19 de octubre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</si>
  <si>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septiembre de la vigencia 2014, correspondientes a la gestión y operación del Planetario de Bogotá, conforme a lo establecido en el contrato de prestación de servicios número 214 de 2013, suscrito con Colombiana de Tiquetes S.A. Coltickets S.A.</t>
  </si>
  <si>
    <t xml:space="preserve">Amparar la legalización de los gastos del mes de agosto de la vigencia 2014, correspondientes a la gestión y operación del Planetario de Bogotá conforme a lo establecido en el contrato de prestación de servicios número 214 de 2013, suscrito con Colombiana de Tiquetes S.A. Coltickets S.A. </t>
  </si>
  <si>
    <t>Amparar la legalización de los gastos del mes de julio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</si>
  <si>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junio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</si>
  <si>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mayo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</si>
  <si>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abril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</si>
  <si>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enero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</si>
  <si>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febrero de la vigencia 2014, correspondientes a la gestión y operación del Planetario de Bogotá conforme a lo establecido en el contrato de prestación de servicios número 214 de 2013, suscrito con Colombiana de Tiquetes S.A. Coltickets S.A.</t>
  </si>
  <si>
    <t>Amparar la legalización de los gastos del mes de marzo de la vigencia 2014, correspondientes a la gestión y operación del Planetario de Bogotá conforme a lo establecido en el contrato de prestación de servicios número 214 de 2013, suscrito con Colombiana de Tiquetes S.A. Coltickets S.A.</t>
  </si>
  <si>
    <t>Suministrar un domo inflable con destino al Planetario de Bogotá, de conformidad con las especificaciones técnicas definidas por el IDARTES.</t>
  </si>
  <si>
    <t>Suministrar un proyector digital para planetario portátil de siete (7) metros para el Planetario de Bogotá.</t>
  </si>
  <si>
    <t>Prestar el servicio de vigilancia, guarda, custodia y seguridad de las Sedes del Instituto Distrital de las Artes - Idartes así como en los equipamientos en arrendamiento, Centros Locales de Artes para la Niñez y la Juventud CLAN y en eventos culturales y artísticos que promueva en los diferentes sitios de la ciudad de Bogotá D.C.</t>
  </si>
  <si>
    <t>Prestar el servicio integral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con insumos y maquinarias necesarias para la prestación adecuada del servicio de conformidad con las especificaciones técnicas requeridas por la Entidad.</t>
  </si>
  <si>
    <t>Adición al contrato de prestación de servicios de apoyo a la gestión N° 1232 de 2013, cuyo objeto es Prestar servicios de apoyo a la gestión del IDARTES para el desarrollo y la implementación de una estrategia de promoción y divulgación de la ciencia a través de actividades artísticas, pedagógicas y académicas en el marco de la campaña de posicionamiento del Planetario de Bogotá.</t>
  </si>
  <si>
    <t>Adición al contrato de prestación de servicios de apoyo a la gestión N° 1104 de 2013, cuyo objeto es Prestar servicios de apoyo a la gestión para actividades de promoción, divulgación y cultura ciudadana en el marco de la campaña de posicionamiento del Planetario de Bogotá.</t>
  </si>
  <si>
    <t>Suministrar doce (12) lámparas y ocho (8) casquillos con sus respectivos implementos para la correcta instalación en los proyectores Sony, ubicados en el Domo del Planetario de Bogotá.</t>
  </si>
  <si>
    <t>MANTENIMIENTO E INSTALACIÓN DE LAS LAMPARAS Y CASQUILLOS PARA LOS PROYECTORES SONY MODELO SRX-S110 DEL SISTEMA DE PROYECCIÓN DIGITAL POWER DOME INSTALADO EN EL DOMO DEL PLANETARIO DE BOGOTÁ.</t>
  </si>
  <si>
    <t>Compra e Instalación de un sistema de detección con equipo sensibilizador y desensibilizador de bandas magnéticas para los libros, revistas y demás material bibliográfico de consulta de la astroteca del Planetario de Bogotá D.C., en sus diferentes formatos.</t>
  </si>
  <si>
    <t>ADICION AL CONTRATO N° 243 DE 2014 CUYO OBJETO ES PRESTAR SERVICIOS DE APOYO A LA GESTIÓN A LA SUBDIRECCION DE EQUIPAMIENTOS CULTURALES, EN LAS ACTIVIDADES DE ORDEN LOGÍSTICO Y TÉCNICO REQUERIDAS PARA LA OPERACIÓN Y USO DE LOS EQUIPOS AUDIOVISUALES DEL PLANETARIO DE BOGOTA.</t>
  </si>
  <si>
    <t>ADICION AL CONTRATO N° 240 DE 2014 CUYO OBJETO ES PRESTAR SERVICIOS DE APOYO A LA GESTIÓN A LA SUBDIRECCION DE EQUIPAMIENTOS CULTURALES, EN LAS ACTIVIDADES ADMINISTRATIVAS Y LOGÍSTICAS REQUERIDAS PARA LA ASISTENCIA DE LA COMUNIDAD EDUCATIVA Y GRUPOS GENERALES A LOS DIFERENTES ESPACIOS DEL PLANETARIO DE BOGOTA.</t>
  </si>
  <si>
    <t>ADICION AL CONTRATO N° 368 DE 2014 CUYO OBJETO ES PRESTAR SERVICIOS DE APOYO A LA GESTIÓN A LA SUBDIRECCIÓN DE EQUIPAMIENTOS CULTURALES, EN ACTIVIDADES OPERATIVAS Y LOGÍSTICAS DURANTE LOS RECORRIDOS DEL PUBLICO GENERAL, COMUNIDAD EDUCATIVA Y GRUPOS, POR EL MUSEO DEL ESPACIO DEL PLANETARIO DE BOGOTA.</t>
  </si>
  <si>
    <t>ADICION AL CONTRATO N° 259 DE 2014 CUYO OBJETO ES PRESTAR SERVICIOS DE APOYO A LA GESTIÓN A LA SUBDIRECCIÓN DE EQUIPAMIENTOS CULTURALES, EN LAS ACTIVIDADES OPERATIVAS Y LOGÍSTICAS DURANTE LOS RECORRIDOS DEL PUBLICO GENERAL, COMUNIDAD EDUCATIVA Y GRUPOS, POR EL MUSEO DEL ESPACIO DEL PLANETARIO DE BOGOTA, DURANTE LOS FINES DE SEMANA.</t>
  </si>
  <si>
    <t>ADICION AL CONTRATO N° 258 DE 2014 CUYO OBJETO ES PRESTAR SERVICIOS DE APOYO A LA GESTIÓN A LA SUBDIRECCIÓN DE EQUIPAMIENTOS CULTURALES, EN LAS ACTIVIDADES OPERATIVAS Y LOGÍSTICAS DURANTE LOS RECORRIDOS DEL PUBLICO GENERAL, COMUNIDAD EDUCATIVA Y GRUPOS, POR EL MUSEO DEL ESPACIO DEL PLANETARIO DE BOGOTA, DURANTE LOS FINES DE SEMANA.</t>
  </si>
  <si>
    <t>ADICION AL CONTRATO N° 419 DE 2014 CUYO OBJETO ES PRESTAR SERVICIOS DE APOYO A LA GESTIÓN A LA SUBDIRECCIÓN DE EQUIPAMIENTOS CULTURALES, EN LAS ACTIVIDADES OPERATIVAS Y LOGÍSTICAS DURANTE LOS RECORRIDOS DEL PUBLICO GENERAL, COMUNIDAD EDUCATIVA Y GRUPOS, POR EL MUSEO DEL ESPACIO DEL PLANETARIO DE BOGOTA, DURANTE LOS FINES DE SEMANA.</t>
  </si>
  <si>
    <t>ADICION AL CONTRATO N° 342 DE 2014 CUYO OBJETO ES PRESTAR LOS SERVICIOS DE APOYO A LA GESTION A LA SUBDIRECCION DE EQUIPAMENTOS CULTURALES, EN LA ATENCION , ORIENTACION Y SERVICIO DEL PUBLICO ASISTENTE A LAS ACTIVIDADES PEDAGOGICAS, CIENTIFICAS Y CULTURALES REALIZADAS EN EL PLANETARIO DE BOGOTA.</t>
  </si>
  <si>
    <t xml:space="preserve">ADICION AL CONTRATO N° 574 DE 2014 CUYO OBJETO ES PRESTAR LOS SERVICIOS DE APOYO A LA GESTION A LA SUBDIRECCION DE EQUIPAMENTOS CULTURALES, EN LA ATENCION , ORIENTACION Y SERVICIO DEL PUBLICO ASISTENTE A LAS ACTIVIDADES PEDAGOGICAS, CIENTIFICAS Y CULTURALES REALIZADAS EN EL PLANETARIO DE BOGOTA. </t>
  </si>
  <si>
    <t>Prestar los servicios de apoyo a la gestión a la Subdirección de Equipamientos Culturales, en la atención, orientación y servicio del publico asistente a las actividades pedagógicas, científicas y culturales realizadas en el Planetario de Bogotá.</t>
  </si>
  <si>
    <t>Adición al contrato N° 342 de 2014, cuyo objeto es prestar los servicios de apoyo a la gestión a la Subdirección de Equipamientos Culturales, en la atención, orientación y servicio del público asistente a las actividades pedagógicas, científicas y culturales realizadas en el Planetario de Bogotá.</t>
  </si>
  <si>
    <t>Prestar los servicios de apoyo a la gestión a la Subdirección de Equipamientos Culturales, en la atención, orientación y servicio del público asistente a las actividades pedagógicas, científicas y culturales realizadas en el Planetario de Bogotá.</t>
  </si>
  <si>
    <t>Adición al contrato  N° 062 de 2014, cuyo objeto es prestar servicios profesionales para apoyar los procesos de gerencia, administración, renovación de insumos y contenidos, comercialización y vinculación de aliados proyectados por el IDARTES para el Planetario de Bogotá.</t>
  </si>
  <si>
    <t>Adición al contrato 404 de 2014 cuyo objeto es Prestar servicios profesionales a la Subdirección de Equipamientos Culturales, para el desarrollo, fortalecimiento y seguimiento a las actividades pedagógicas y de investigación sobre las ciencias del espacio dirigidas al público juvenil y adulto que se adelanten dentro y fuera del Planetario de Bogotá.</t>
  </si>
  <si>
    <t>Prestar servicios profesionales a la Subdirección de Equipamientos Culturales, para el desarrollo, fortalecimiento y seguimiento a las actividades pedagógicas y de investigación sobre las ciencias del espacio dirigidas al público juvenil y adulto que se adelanten dentro y fuera del Planetario de Bogotá.</t>
  </si>
  <si>
    <t>Prestar servicios profesionales para apoyar los procesos de gerencia, administración, renovación de insumos y contenidos, comercialización y vinculación de aliados proyectados por el IDARTES para el Planetario de Bogotá.</t>
  </si>
  <si>
    <t>Prestar servicios de apoyo técnicos para apoyar a la Subdirección de Equipamientos Culturales en los procesos administrativos, contractuales, financieros, de planeación y seguimiento en el Planetario de Bogotá.</t>
  </si>
  <si>
    <t>Prestar servicios profesionales a la Subdirección de Equipamientos Culturales para orientar y acompañar al IDARTES, en la formulación, planeación y gestión de alianzas, convenios, apoyos financieros, donaciones, proyectos de cooperación, convenios y eventos de nivel local, nacional o internacional Planetario de Bogotá, de acuerdo con los lineamientos de política pública establecidos por la entidad.</t>
  </si>
  <si>
    <t>Adición al contrato 451 de 2014 cuyo objeto es Prestar servicios de apoyo a la gestión a la Subdirección de Equipamientos Culturales para la definición, actualización, seguimiento y evaluación del Plan Pedagógico - programas y proyectos del Planetario de Bogotá, de acuerdo con los lineamientos de política pública establecidos por la entidad.</t>
  </si>
  <si>
    <t>Prestar servicios de apoyo a la gestión a la Subdirección de Equipamientos Culturales para la definición, actualización, seguimiento y evaluación del Plan Pedagógico - programas y proyectos del Planetario de Bogotá, de acuerdo con los lineamientos de política pública establecidos por la entidad.</t>
  </si>
  <si>
    <t>Prestar servicios profesionales a la Subdirección de Equipamientos Culturales para orientar y acompañar al IDARTES, en la formulación, planeación, seguimiento y evaluación al Plan de Divulgación Científico - programas y proyectos del Planetario de Bogotá, de acuerdo con los lineamientos de política pública establecidos por la entidad.</t>
  </si>
  <si>
    <t>Prestar servicios profesionales a la Subdirección de Equipamientos Culturales, para orientar y acompañar al IDARTES, en la
formulación, planeación, seguimiento y evaluación al Plan de Divulgación Científico - programas y proyectos del Planetario
de Bogotá, de acuerdo con los lineamientos de política pública establecidos por la entidad.</t>
  </si>
  <si>
    <t>Prestar servicios profesionales a la Subdirección de Equipamientos Culturales, para el soporte de sistemas, mantenimiento preventivo y correctivo a los equipos, redes eléctricas, de voz y datos e iluminación requeridas en el Planetario de Bogotá.</t>
  </si>
  <si>
    <t>Prestar servicios profesionales a la Subdirección de Equipamientos Culturales, en la planeación, diseño y supervisión de la estrategia de comunicación didáctica y digital, así como lo relacionado con las piezas y/o materiales necesarios para el posicionamiento del Planetario de Bogotá, en coordinación con la Oficina de Comunicaciones del IDARTES.</t>
  </si>
  <si>
    <t>Prestar servicios de apoyo a la gestión a la Subdirección de Equipamientos Culturales en el desarrollo del Plan Audiovisual del Planetario de Bogotá y de los procesos de creación de nuevos contenidos, actualización y evaluación del material audiovisual del Planetario de Bogotá, y lo requerido para el desarrollo de los eventos privados y comerciales, de acuerdo con los lineamientos de política pública establecidos por la entidad.</t>
  </si>
  <si>
    <t>Prestar servicios profesionales a la Subdirección de Equipamientos Culturales, para el desarrollo, fortalecimiento y seguimiento a las actividades pedagógicas, experimentales, divulgativas y de capacitación de astronomía y sus ciencias afines, orientadas al desarrollo de competencias y apropiación del pensamiento científico por parte de los niños y niñas, dentro y fuera del Planetario de Bogotá.</t>
  </si>
  <si>
    <t>Adición al contrato 216 de 2014 cuyo objeto es Prestar servicios profesionales a la Subdirección de Equipamientos Culturales, para el desarrollo, fortalecimiento y seguimiento a las actividades pedagógicas, experimentales, divulgativas y de capacitación de astronomía y sus ciencias afines, orientadas al desarrollo de competencias y apropiación del pensamiento científico por parte de los niños y niñas, dentro y fuera del Planetario de Bogotá.</t>
  </si>
  <si>
    <t>Prestar servicios profesionales a la Subdirección de Equipamientos Culturales, para el desarrollo, fortalecimiento y seguimiento del programa pedagógico que incluye actividades experimentales, divulgativas y de capacitación de astronomía, astronautica y sus ciencias afines, dirigidas a jóvenes y adultos que se adelanten dentro y fuera del Planetario de Bogotá.</t>
  </si>
  <si>
    <t>Adición al contrato 396 de 2014 cuyo objeto es Prestar servicios profesionales a la gestión a la Subdirección de Equipamientos Culturales, para el desarrollo, fortalecí miento y seguimiento del programa pedagógico que incluye actividades experimentales, divulgativas y de capacitación de astronomía y sus ciencias afines, dirigidas a niños y niñas de edad preescolar y primaria que se adelanten dentro y fuera del Planetario de Bogotá.</t>
  </si>
  <si>
    <t>Prestar servicios profesionales a la Subdirección de Equipamientos Culturales, para el desarrollo, fortalecimiento y seguimiento del programa pedagógico que incluye actividades experimentales, divulgativas y de capacitación de astronomía y sus ciencias afines, dirigidas a niños y niñas de edad preescolar y primaria que se adelanten dentro y fuera del Planetario de Bogotá.</t>
  </si>
  <si>
    <t>Prestar servicios profesionales a la Subdirección de Equipamientos Culturales, para el desarrollo, fortalecimiento y seguimiento a las actividades pedagógicas, experimentales, divulgativas y de capacitación de astronomía y sus ciencias afines, orientadas a la apropiación del pensamiento científico y acercamiento a las ciencias, dentro y fuera del Planetario de Bogotá.</t>
  </si>
  <si>
    <t>Prestar servicios de apoyo a la gestión a la Subdirección de Equipamientos Culturales, en las actividades operativas y logísticas requeridas para el desarrollo de los eventos propios y privados, realizados en los diferentes espacios del Planetario de Bogotá.</t>
  </si>
  <si>
    <t>Prestar servicios de apoyo a la gestión a la Subdirección de Equipamientos Culturales, en las actividades de orden logístico y técnico requeridas para la operación y uso de los equipos audiovisuales del Planetario de Bogotá.</t>
  </si>
  <si>
    <t>Prestar servicios de apoyo a la gestión a la Subdirección de Equipamientos Culturales, en las actividades operativas y asistenciales en los diferentes espacios del Planetario de Bogotá, y lo requerido en los eventos privados y comerciales.</t>
  </si>
  <si>
    <t>Adición al contrato 288 de 2014 cuyo objeto es Prestar servicios de apoyo a la gestión a la Subdirección de Equipamientos Culturales, en lo relacionado con las actividades operativas requeridas para los mantenimientos preventivos y correctivos a los equipos audiovisuales, redes eléctricas e iluminación del Planetario de Bogotá.</t>
  </si>
  <si>
    <t>Prestar servicios de apoyo a la gestión a la Subdirección de Equipamientos Culturales, en lo relacionado con las actividades operativas requeridas para los mantenimientos preventivos y correctivos a los equipos audiovisuales, redes eléctricas e iluminación del Planetario de Bogotá.</t>
  </si>
  <si>
    <t>Adición al contrato 440 de 2014 cuyo objeto es Prestar servicios de apoyo a la gestión a la Subdirección de Equipamientos Culturales, en lo relacionado con las actividades operativas y administrativas requeridas en los diferentes espacios del Planetario de Bogotá.</t>
  </si>
  <si>
    <t>Prestar servicios de apoyo a la gestión a la Subdirección de Equipamientos Culturales, en lo relacionado con las actividades operativas y administrativas requeridas en los diferentes espacios del Planetario de Bogotá.</t>
  </si>
  <si>
    <t>Prestar servicios de apoyo a la gestión a la Subdirección de Equipamientos Culturales, en las actividades administrativas y logísticas requeridas para la asistencia de la comunidad educativa y grupos generales a los diferentes espacios del Planetario de Bogotá.</t>
  </si>
  <si>
    <t>Prestar servicios de apoyo a la gestión a la Subdirección de Equipamientos Culturales, en las actividades administrativas y operativas requeridas para la atención presencial, virtual y telefónica al ciudadano y grupos del Planetario de Bogotá.</t>
  </si>
  <si>
    <t>Adición al contrato 242 de 2014 cuyo objeto es Prestar servicios de apoyo a la gestión a la Subdirección de Equipamientos Culturales en la implementación, seguimiento, retroalimentación y fortalecimiento del Club de Robótica y de las actividades programadas en el Museo del Espacio del Planetario de Bogotá.</t>
  </si>
  <si>
    <t>Prestar servicios de apoyo a la gestión a la Subdirección de Equipamientos Culturales en la implementación, seguimiento, retroalimentación y fortalecimiento del Club de Robótica y de las actividades programadas en el Museo del Espacio del Planetario de Bogotá.</t>
  </si>
  <si>
    <t>Adición al contrato 304 de 2014 cuyo objeto es Prestar servicios de apoyo a la gestión a la Subdirección de Equipamientos Culturales, en actividades operativas y logísticas durante los recorridos del publico general, comunidad educativa y grupos, por el Museo del Espacio del Planetario de Bogotá.</t>
  </si>
  <si>
    <t>Prestar servicios de apoyo a la gestión a la Subdirección de Equipamientos Culturales, en actividades operativas y logísticas durante los recorridos del publico general, comunidad educativa y grupos, por el Museo del Espacio del Planetario de Bogotá.</t>
  </si>
  <si>
    <t>Adición al contrato 260 de 2014 cuyo objeto es Prestar servicios de apoyo a la gestión a la Subdirección de Equipamientos Culturales, en actividades operativas y logísticas durante los recorridos del publico general, comunidad educativa y grupos, por el Museo del Espacio del Planetario de Bogotá.</t>
  </si>
  <si>
    <t>Prestar servicios de apoyo a la gestión a la Subdirección de Equipamientos Culturales, en las actividades operativas y logísticas durante los recorridos del publico general, comunidad educativa y grupos, por el Museo del Espacio del Planetario de Bogotá, durante los fines de semana.</t>
  </si>
  <si>
    <t>Prestar servicios de apoyo a la gestión a la Subdirección de Equipamientos Culturales, en la atención, orientación y servicio del publico asistente a las actividades pedagógicas, científicas y culturales realizadas en el Planetario de Bogotá.</t>
  </si>
  <si>
    <t>Adición el contrato No 3 cuyo objeto es Prestar servicios profesionales como abogado en el trámite, desarrollo, seguimiento, ajuste y revisión de documentos soporte previos a la suscripción de contratos, Convenios de Asociación así como los correspondientes a su legalización, asociados a la actividad contractual prioritaria de la Subdirección de las Artes relacionada con el proyecto de inversión 914 y otros trámites contractuales de conformidad con el reparto que se defina por la Jefe de la Oficina Asesora Jurídica.</t>
  </si>
  <si>
    <t>Adición y prorroga al contrato No. 021 - 2014 cuyo objeto es Prestar servicios de apoyo en actividades operativas y asistenciales relacionadas a la gestión de los procesos y acciones que se requieran para el programa de atención a primera infancia.</t>
  </si>
  <si>
    <t>Adición y prorroga al contrato No. 597 - 2014 cuyo objeto es Prestar servicios de apoyo operativo a la Subdirección de las Artes, en la atención, planeación e implementación de experiencias artísticas en los espacios adecuados para la primera infancia.</t>
  </si>
  <si>
    <t>Adición y prorroga al contrato No. 703 - 2014 cuyo objeto es Prestar servicios profesionales a la Subdirección de las Artes para la gestión, implementación y difusión de contenidos de las acciones realizadas por el programa de atención integral a Primera Infancia.</t>
  </si>
  <si>
    <t>PRÓRROGA Y ADICIÓN N° 6 AL CONVENIO N° 397 DE 2014 CUYO OBJETO ES AUNAR ESFUERZOS ENTRE EL INSTITUTO DISTRITAL DE LAS ARTES - IDARTES Y LA CORPORACIÓN MINI KU SUTO, PARA LA REALIZACIÓN DEL PROYECTO CIRCULACIÓN DE ARTISTAS EN LOS ESCENARIOS METROPOLITANOS DEL IDARTES, ESCENARIO MÓVIL Y LOCALES DESCENTRALIZADOS.</t>
  </si>
  <si>
    <t>Adición y prorroga al contrato No. 123 - 2014 cuyo objeto es Prestar servicios profesionales a la subdirección de las artes en la gestión, articulación local, seguimiento, sistematización e implementación de los componentes del proyecto primera infancia, de acuerdo a las particularidades de los territorios asignados.</t>
  </si>
  <si>
    <t>Adición y prorroga al contrato No. 392 - 2014 cuyo objeto es Prestar servicios de apoyo operativo a la Subdirección de las Artes, en la atención, planeación e implementación de experiencias artísticas en los espacios adecuados para la primera infancia.</t>
  </si>
  <si>
    <t>Adición y prorroga al contrato No. 050 - 2014 cuyo objeto es Prestación de servicios de apoyo a la Subdirección de las Artes en actividades asistenciales en los procesos administrativos y financieros a desarrollar dentro del programa de atención integral a primera infancia.</t>
  </si>
  <si>
    <t>Adición y prorroga al contrato No. 048 - 2014 cuyo objeto es Prestación de servicios de apoyo a la gestión a la Subdirección de las Artes en actividades asistenciales en los procesos administrativos y financieros a desarrollar dentro del programa de atención integral a primera infancia.</t>
  </si>
  <si>
    <t>Adición al contrato No 042 - 2014 cuyo objeto es Contratar el suministro de elementos manuales, materiales didácticos y de juego para el desarrollo de experiencias artísticas y actividades dirigidas a la primera infancia.</t>
  </si>
  <si>
    <t>Adición y prorroga al contrato No. 232 cuyo objeto es Prestar servicios de apoyo operativo en actividades relacionadas con reparaciones, arreglos locativos y adecuaciones físicas requeridas para la implementación de espacios físicos del programa de atención integral a primera infancia.</t>
  </si>
  <si>
    <t>Adición y prorroga al contrato No. 208 cuyo objeto es Prestar servicios de apoyo operativo en actividades relacionadas con reparaciones, arreglos locativos y adecuaciones físicas requeridas para la implementación de espacios físicos del programa de atención integral a primera infancia.</t>
  </si>
  <si>
    <t>Adición y prorroga al contrato No. 277 cuyo objeto es Prestar servicios de apoyo técnico en actividades logísticas y operativas en la adecuación de espacios físicos para la primera infancia.</t>
  </si>
  <si>
    <t>Adición y prorroga al contrato No. 205 cuyo objeto es Prestar servicios de apoyo técnico en actividades logísticas y operativas en la adecuación de espacios físicos para la primera infancia.</t>
  </si>
  <si>
    <t>Adición al contrato No. 042 - 2014 cuyo objeto es Contratar el suministro de elementos manuales, materiales didácticos y de juego para el desarrollo de experiencias artísticas y actividades dirigidas a la primera infancia.</t>
  </si>
  <si>
    <t>Adición No 2 al convenio 742 de 2013 cuyo objeto es aunar esfuerzos entre el Instituto Distrital de las Artes y la Asociación Los Danzantes Industria Creativa y Cultural para desarrollo y puesta en marcha de un proyecto que permita la promoción y la circulación de obras e intervenciones artísticas dirigidas a la primera infancia.</t>
  </si>
  <si>
    <t>Contratar el suministro e instalación de vidrios, espejos y películas de seguridad requeridos en los espacios utilizados por el IDARTES, para el desarrollo de  actividades pedagógicas inherentes al proyecto de Inversión 915 Promoción de la formación, apropiación y creación artística en niños, niñas y adolescentes en colegios de Bogotá y 914 Promoción de la creación y la apropiación artística en niños y niñas en primera infancia.</t>
  </si>
  <si>
    <t>Aunar esfuerzos entre el Instituto Distrital de las Artes - Idartes y la Corporación Mini Ku Suto, para la realización del proyecto Circulación de artistas en los Escenarios Metropolitanos del Idartes, Escenario Móvil y Locales Descentralizados.</t>
  </si>
  <si>
    <t>Adicionar el contrato de prestación de de servicios de alimentación e hidratación No. 502-2014 cuyo objeto es Prestar los servicios de alimentación e hidratación para todo el personal que hace parte de las actividades y  eventos programados y/o producidos por el IDARTES o en los que haga parte, incluido el servicio de catering.</t>
  </si>
  <si>
    <t>Adición y prorroga del contrato No 267 - 2014 cuyo objeto es Prestar servicios profesionales a la subdirección de las artes en la gestión, articulación local, seguimiento, sistematización e implementación de los componentes del proyecto primera infancia, de acuerdo a las particularidades de los territorios asignados.</t>
  </si>
  <si>
    <t>Adición y prorroga al contrato No. 551 - 2014 cuyo objeto es Prestación de servicios de apoyo a la Subdirección de las Artes en actividades asistenciales en los procesos administrativos y financieros a desarrollar dentro del programa de atención integral a primera infancia.</t>
  </si>
  <si>
    <t>Adición N° 2 al convenio de asociación 469 de 2014 cuyo objeto es Aunar esfuerzos entre el IDARTES y la Fundación Cultural Teatro Experimental de Fontibón - TEF para desarrollar y poner en marcha el proyecto Imaginarios y cambios de una ciudad creativa y artística que propenda por el desarrollo de actividades para el fortalecimiento y la gestión de la circulación, la cualificación, la formación y la divulgación de las artes en el Distrito Capital.</t>
  </si>
  <si>
    <t>Adicionar al contrato No.557 de 2014, cuyo objeto es: Prestar los servicios de impresión de publicaciones que requiera el Instituto Distrital de las Artes- Idartes - en desarrollo de su actividad misional, para el fomento a la creación, investigación, formación, circulación y apropiación del arte y de las prácticas artísticas en el Distrito Capital.</t>
  </si>
  <si>
    <t>Adición No. 1 al Contrato No.421 de 2014 cuyo objeto es: Prestación de servicios para apoyar la gestión del Instituto Distrital de las Artes – IDARTES, para el fortalecimiento del campo de las artes audiovisuales en la ciudad, desarrollando actividades logísticas y operativas relacionadas con la formación, la investigación, publicación y circulación de producción audiovisual internacional, alternativa y local.</t>
  </si>
  <si>
    <t>Adición N° 2 al convenio de asociación 469 de 2014 cuyo objeto es Aunar esfuerzos entre el IDARTES y la Fundación Cultural Teatro Experimental de Fontibón - TEF para desarrollar y poner en marcha el proyecto Imaginarios y cambios de una ciudad creativa y artística que propenda por el desarrollo de actividades para el fortalecimiento y la gestión de la circulación, la cualificación, la formación y la divulgación de las artes en el Distrito Capital</t>
  </si>
  <si>
    <t>Adicionar y prorrogar el contrato de prestación de servicios No. 717 de 2014, cuyo objeto es: Prestar servicios profesionales al Instituto Distrital de las Artes -IDARTES- en el proceso de implementación de la Comisión Fílmica de Bogotá (CFB) y del Permiso Único de Filmaciones Audiovisuales (PUFA), adelantando actividades de categorización de rodajes para agentes del sector audiovisual, asesorando, identificando necesidades, adelantando procesos de comunicación y desarrollo.</t>
  </si>
  <si>
    <t>Adicionar el contrato de prestación de servicios de salud No. 500 de 2014 cuyo es Prestar los servicios de atención médica y primeros auxilios para el desarrollo de los eventos y actividades de carácter público programadas por el IDARTES o en los que este haga parte.</t>
  </si>
  <si>
    <t>Adicionar el contrato de prestación de servicio de vigilancia 513-2014, cuyo objeto es: PRESTAR EL SERVICIO DE VIGILANCIA, GUARDA, CUSTODIA Y SEGURIDAD EN LAS SEDES DEL INSTITUTO DISTRITAL DE LAS ARTES – IDARTES ASI COMO EN LOS EQUIPAMIENTOS EN ARRENDAMIENTO, CENTROS LOCALES DE LAS ARTES PARA LA NIÑEZ Y LA JUVENTUD CLAN Y EN LOS EVENTOS CULTURALES Y ARTÍSTICOS QUE PROMUEVA EN LOS DIFERENTES SITIOS DE LA CIUDAD DE BOGOTÁ D.C..</t>
  </si>
  <si>
    <t>ADICIÓN Y PRÓRROGA No. 2 AL CONTRATO 005 DE 2014 CUYO OBJETO ES PRESTAR LOS SERVICIOS PROFESIONALES AL INSTITUTO DISTRITAL DE LAS ARTES - IDARTES - EN LA CONCEPTUALIZACIÓN Y REALIZACIÓN DE AVALÚOS COMERCIALES CORPORATIVOS Y AVALÚOS DE RENTA DE CADA UNO DE LOS INMUEBLES DONDE FUNCIONEN LOS CLAN Y AQUELLOS QUE LA ENTIDAD REQUIERA.</t>
  </si>
  <si>
    <t>Adición al convenio de asociación 448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</si>
  <si>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1173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</si>
  <si>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1161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</si>
  <si>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1143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</si>
  <si>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440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</si>
  <si>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457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</si>
  <si>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443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</si>
  <si>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444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</si>
  <si>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439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</si>
  <si>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439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</si>
  <si>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435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</si>
  <si>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1126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</si>
  <si>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445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</si>
  <si>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605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</si>
  <si>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438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</si>
  <si>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963 DE 2013 CUYO OBJETO ES AUNAR ESFUERZOS HUMANOS, TÉCNICOS,ADMINISTRATIVOS Y FINANCIEROS CON EL PROPÓSITO DE  DE IMPULSAR EL PROCESO DE FORMACIÓN ARTÍSTICA DE LOS NIÑOS NIÑAS , ADOLESCENTES Y JÓVENES DE LOS COLEGIOS DEL DISTRITO, EN EL MARCO DEL PROGRAMA JORNADA EDUCATIVA ÚNICA PARA LA EXCELENCIA ACADÉMICA Y LA FORMACIÓN INTEGRAL, COMO APORTE A LA CONSTRUCCIÓN DE UNA BOGOTÁ HUMANA.</t>
  </si>
  <si>
    <t>Adición al convenio de asociación 454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</si>
  <si>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600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</si>
  <si>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1107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</si>
  <si>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1038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</si>
  <si>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450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</si>
  <si>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699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</si>
  <si>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957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</si>
  <si>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616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</si>
  <si>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619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</si>
  <si>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614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</si>
  <si>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898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</si>
  <si>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962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</si>
  <si>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981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</si>
  <si>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442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</si>
  <si>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449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</si>
  <si>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608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</si>
  <si>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602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</si>
  <si>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999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</si>
  <si>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1033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</si>
  <si>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705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</si>
  <si>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954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</si>
  <si>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963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</si>
  <si>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 xml:space="preserve"> Adición al convenio de asociación 957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</si>
  <si>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962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</si>
  <si>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No.2 al Contrato de Interventoría No. 933 de 2013, cuyo objeto es: Realizar la interventoría técnica, administrativa y financiera a los convenios de asociación que le sean indicados por el IDARTES”.</t>
  </si>
  <si>
    <t>ADICIÓN Y PRÓRROGA AL CONTRATO DE PRESTACIÓN DE SERVICIOS No. 1258 DE 2013, CUYO OBJETO ES: PRESTAR EL SERVICIO DE VIGILANCIA, GUARDA, CUSTODIA Y SEGURIDAD EN LOS CENTROS LOCALES DE LAS ARTES PARA LA NIÑEZ Y LA JUVENTUD – CLAN Y EN LOS EVENTOS CULTURALES Y ARTÍSTICOS QUE SEAN GENERADOS POR EL DESARROLLO DE SUS ACTUVIDADES EN LOS LUGARES QUE SE REQUIERA.</t>
  </si>
  <si>
    <t>Adición al convenio de asociación No. 442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</si>
  <si>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No. 1033 de 2013 cuyo objeto es AUNAR ESFUERZOS HUMANOS, TÉCNICOS, ADMINISTRATIVOS Y FINANCIEROS CON EL PROPÓSITO DE IMPULSAR EL PROCESO DE FORMACIÓN ARTÍSTICA DE LOS NIÑOS,NIÑAS, ADOLESCENTES Y JÓVENES DE LOS COLEGIOS DEL DISTRITO CAPITAL EN EL MARCO DEL PROGRAMA JORNADA EDUCATIVA ÚNICA PARA LA EXCELENCIA ACADÉMICA Y LA FORMACIÓN INTEGRAL COMO APORTE A LA CONSTRUCCIÓN DE UNA BOGOTÁ HUMANA.</t>
  </si>
  <si>
    <t>Adición al convenio de asociación No. 962 de 2013 cuyo objeto es AUNAR ESFUERZOS HUMANOS, TÉCNICOS, ADMINISTRATIVOS Y FINANCIEROS CON EL PROPÓSITO DE IMPULSAR EL PROCESO DE FORMACIÓN ARTÍSTICA DE LOS NIÑOS,NIÑAS, ADOLESCENTES Y JÓVENES DE LOS COLEGIOS DEL DISTRITO CAPITAL EN EL MARCO DEL PROGRAMA JORNADA EDUCATIVA ÚNICA PARA LA EXCELENCIA ACADÉMICA Y LA FORMACIÓN INTEGRAL COMO APORTE A LA CONSTRUCCIÓN DE UNA BOGOTÁ HUMANA.</t>
  </si>
  <si>
    <t xml:space="preserve">Adición al convenio de asociación No. 1036 de 2013 cuyo objeto es AUNAR ESFUERZOS HUMANOS, TÉCNICOS, ADMINISTRATIVOS Y FINANCIEROS CON EL PROPÓSITO DE IMPULSAR EL PROCESO DE FORMACIÓN ARTÍSTICA DE LOS NIÑOS,NIÑAS, ADOLESCENTES Y JÓVENES DE LOS COLEGIOS DEL DISTRITO CAPITAL EN EL MARCO DEL PROGRAMA JORNADA EDUCATIVA ÚNICA PARA LA EXCELENCIA ACADÉMICA Y LA FORMACIÓN INTEGRAL COMO APORTE A LA CONSTRUCCIÓN DE UNA BOGOTÁ HUMANA. </t>
  </si>
  <si>
    <t>Adición al convenio de asociación No. 619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</si>
  <si>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Adición al convenio de asociación 1161 de 2013 cuyo objeto es AUNAR ESFUERZOS HUMANOS, TÉCNICOS, ADMINISTRATIVOS Y FINANCIEROS
 CON EL PROPÓSITO DE IMPULSAR EL PROCESO DE FORMACIÓN ARTÍSTICA DE LOS NIÑOS,NIÑAS, ADOLESCENTES Y JÓVENES DE LOS 
COLEGIOS DEL DISTRITO CAPITAL EN EL MARCO DEL PROGRAMA JORNADA EDUCATIVA ÚNICA PARA LA EXCELENCIA ACADÉMICA
 Y LA FORMACIÓN INTEGRAL COMO APORTE A LA CONSTRUCCIÓN DE UNA BOGOTÁ HUMANA.</t>
  </si>
  <si>
    <t>ADICIÓN  AL CONTRATO DE PRESTACION DE SERVICIOS DE APOYO A LA GESTION 94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</si>
  <si>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y prórroga al contrato 005 de 2014 cuyo objeto es “Prestar los servicios profesionales al Instituto Distrital de las Artes – IDARTES, en la conceptualización de avalúos comerciales corporativos y avalúos de renta de cada uno de los inmuebles donde funcionen los CLAN y aquellos que la entidad requiera.</t>
  </si>
  <si>
    <t>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</si>
  <si>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ADICIÓN  AL CONTRATO DE PRESTACION DE SERVICIOS DE APOYO A LA GESTION 31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</si>
  <si>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72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</si>
  <si>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76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</si>
  <si>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22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</si>
  <si>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98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</si>
  <si>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290 DEL 2014 CUYO OBJETO ES: PRESTAR LOS SERVICIOS DE APOYO OPERATIVO EN LA TAREAS RELACIONADAS AL BODEGAJE Y ALMACENAMIENTO DE LAS DOTACIONES DE LOS ELEMENTOS E INSUMOS DE LOS CENTROS LOCALES DE FORMACIÓN ARTÍSTICA DEL PROYECTO DE INVERSIÓN: PROMOCIÓN DE LA FORMACIÓN, APROPIACIÓN Y CREACIÓN ARTÍSTICA EN NIÑOS, NIÑAS Y ADOLESCENTES EN COLEGIOS DE BOGOTÁ DEL INSTITUTO DISTRITAL DE LAS ARTES – IDARTES.</t>
  </si>
  <si>
    <t>ADICIÓN  AL CONTRATO DE PRESTACION DE SERVICIOS PROFESIONALES 68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</si>
  <si>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453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</si>
  <si>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PRESTACIÓN DE SERVICIOS PROFESIONALES No. 534 DE 2014, CUYO OBJETO ES:  ABOGADO EN EL TRÁMITE, DESARROLLO, SEGUIMIENTO, AJUSTE Y REVISIÓN DE DOCUMENTOS SOPORTE DE PROCESOS DE SELECCIÓN DESDE LA ETAPA PREPARATORIA HASTA SU LEGALIZACIÓN, ASÍ COMO ATENCIÓN DE TRÁMITES RELACIONADOS CON LA EJECUCIÓN DE CONVENIOS INTERADMINISTRATIVOS Y/O TRÁMITES DE LA DEPENDENCIA DE CONFORMIDAD CON EL REPARTO QUE SE DEFINA POR LA JEFE DE LA OFICINA ASESORA JURÍDICA.</t>
  </si>
  <si>
    <t>Adición al contrato de prestación de servicios de apoyo No. 154 de 2014, cuyo objeto es: Prestar los servicios de apoyo para asistir las actividades  administrativas y logísticas en los Centros Locales de Artes para la Niñez y la Juventud - CLAN del proyecto de inversión Promoción de la formación, apropiación y creación artística en niños, niñas y adolescentes en colegios de Bogotá del Instituto Distrital de las Artes - IDARTES.</t>
  </si>
  <si>
    <t>Adición al contrato de prestación de servicios de apoyo No. 285 de 2014, cuyo objeto es: Prestar los servicios de apoyo para asistir las actividades  administrativas y logísticas en los Centros Locales de Artes para la Niñez y la Juventud - CLAN del proyecto de inversión Promoción de la formación, apropiación y creación artística en niños, niñas y adolescentes en colegios de Bogotá del Instituto Distrital de las Artes - IDARTES.</t>
  </si>
  <si>
    <t>Adición al contrato de prestación de servicios profesionales No. 634 de 2014, cuyo objeto es: Prestar los servicios profesionales a la Subdirección de las Artes como arquitecta para el acompañamiento y seguimiento en la adecuación y mantenimiento de los Centros Locales de Artes para la Niñez y la Juventud - CLAN, del Instituto Distrital de las Artes - IDARTES.</t>
  </si>
  <si>
    <t>ADICIÓN  AL CONTRATO DE PRESTACION DE SERVICIOS PROFESIONALES 81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</si>
  <si>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481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</si>
  <si>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PRESTACIÓN DE SERVICIOS PROFESIONALES 194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</si>
  <si>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159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</si>
  <si>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354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</si>
  <si>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299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</si>
  <si>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144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</si>
  <si>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191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</si>
  <si>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160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</si>
  <si>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106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</si>
  <si>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44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</si>
  <si>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361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</si>
  <si>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32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</si>
  <si>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198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</si>
  <si>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256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</si>
  <si>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ADICIÓN  AL CONTRATO DE PRESTACION DE SERVICIOS PROFESIONALES 165 DEL 2014 CUYO OBJETO ES: CONTRATO DE PRESTACIÓN DE SERVICIOS PROFESIONALES PARA ASISTIR LAS ACTIVIDADES DE COORDINACIÓN ADMINISTRATIVA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</si>
  <si>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ADICIÓN  AL CONTRATO DE PRESTACION DE SERVICIOS DE APOYO A LA GESTION 155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</si>
  <si>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PROFESIONALES 137 DEL 2014 CUYO OBJETO ES: PRESTAR LOS SERVICIOS PROFESIONALES EN EL ACOMPAÑAMIENTO ADMINISTRATIVO DEL PROYECTO DE INVERSIÓN: PROMOCIÓN DE LA FORMACIÓN, APROPIACIÓN Y CREACIÓN ARTÍSTICA EN NIÑOS, NIÑAS Y ADOLESCENTES EN COLEGIOS DE BOGOTÁ.</t>
  </si>
  <si>
    <t>ADICIÓN  AL CONTRATO DE PRESTACION DE SERVICIOS DE APOYO A LA GESTION 36 DEL 2014 CUYO OBJETO ES: PRESTAR LOS SERVICIOS DE APOYO A LA GESTIÓN DE LAS ACTIVIDADES LOGÍSTICAS Y ADMINISTRATIVAS RELACIONADAS CON EL PROYECTO DE INVERSIÓN: PROMOCIÓN DE LA FORMACIÓN, APROPIACIÓN Y CREACIÓN ARTÍSTICA EN NIÑOS, NIÑAS Y ADOLESCENTES EN COLEGIOS DE BOGOTÁ  DEL INSTITUTO DISTRITAL DE LAS ARTES - IDARTES.</t>
  </si>
  <si>
    <t>ADICIÓN  AL CONTRATO DE PRESTACION DE SERVICIOS PROFESIONALES 42 DEL 2014 CUYO OBJETO ES: PRESTAR LOS SERVICIOS PROFESIONALES ESPECIALIZADOS  EN LA ASESORÍA MISIONAL , PARA EL ÁREA DE LITERATURA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IDARTES.</t>
  </si>
  <si>
    <t>ADICIÓN  AL CONTRATO DE PRESTACION DE SERVICIOS PROFESIONALES No. 255 DEL 2014 CUYO OBJETO ES: PRESTAR LOS SERVICIOS PROFESIONALES ESPECIALIZADOS  EN LA ASESORÍA MISIONAL , EN EL ÁREA DE DANZA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IDARTES.</t>
  </si>
  <si>
    <t>ADICIÓN  AL CONTRATO DE PRESTACION DE SERVICIOS DE APOYO A LA GESTION No. 91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</si>
  <si>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PORFESIONALES No. 43 DEL 2014 CUYO OBJETO ES: PRESTAR LOS SERVICIOS PROFESIONALES ESPECIALIZADOS CON AUTONOMÍA TÉCNICA, ADMINISTRATIVA Y FINANCIERA A LA SUBDIRECCIÓN DE LAS ARTES PARA EL CORRECTO DESARROLLO ADMINISTRATIVO  Y EJECUCIÓN FINANCIERA Y PRESUPUESTAL DE LAS ACTIVIDADES  RELACIONADAS CON EL PROYECTO DE INVERSIÓN PROMOCIÓN DE LA FORMACIÓN, APROPIACIÓN Y CREACIÓN ARTÍSTICA EN NIÑOS, NIÑAS Y ADOLESCENTES EN COLEGIOS DE BOGOTÁ.</t>
  </si>
  <si>
    <t>ADICIÓN  AL CONTRATO DE PRESTACION DE SERVICIOS PROFESIONALES No. 37 DEL 2014 CUYO OBJETO ES: PRESTAR LOS SERVICIOS PROFESIONALES ESPECIALIZADOS A LA SUBDIRECCIÓN DE LAS ARTES  EN LA ASESORÍA MISIONAL , EN EL ÁREA DE AUDIOVISUALES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IDARTES.</t>
  </si>
  <si>
    <t>ADICIÓN  AL CONTRATO DE PRESTACION DE SERVICIOS DE APOYO A LA GESTION No. 26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</si>
  <si>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CONTRATODE APOYO A LA GESTION No. 70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</si>
  <si>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No. 83 DEL 2014 CUYO OBJETO ES: PRESTAR LOS SERVICIOS DE APOYO A LA GESTIÓN ADMINISTRATIVA  Y LOGÍSTICA EN LOS CENTROS LOCALES DE FORMACIÓN ARTÍSTICA PARA LA NIÑEZ Y LA JUVENTUD  CLAN DEL PROYECTO DE INVERSIÓN: PROMOCIÓN DE LA FORMACIÓN, APROPIACIÓN Y CREACIÓN ARTÍSTICA EN NIÑOS, NIÑAS Y ADOLESCENTES EN COLEGIOS DE BOGOTÁ  DEL INSTITUTO DISTRITAL DE LAS ARTES  IDARTES.</t>
  </si>
  <si>
    <t>ADICIÓN  AL CONTRATO DE PRESTACION DE SERVICIOS DE APOYO A LA GESTION No. 315 DEL 2014 CUYO OBJETO ES: PRESTAR LOS SERVICIOS DE APOYO TÉCNICO PARA EL DESARROLLO DE LAS ACTIVIDADES TERRITORIALES Y OPERATIVAS RELACIONADAS CON EL PROYECTO DE INVERSIÓN PROMOCIÓN DE LA FORMACIÓN, APROPIACIÓN Y CREACIÓN ARTÍSTICA EN NIÑOS, NIÑAS Y ADOLESCENTES EN COLEGIOS DE BOGOTÁ.</t>
  </si>
  <si>
    <t>ADICIÓN  AL CONTRATO DE PRESTACION DE SERVICIOS DE APOYO A LA GESTION No. 158 DEL 2014 CUYO OBJETO ES: PRESTAR LOS SERVICIOS DE APOYO TÉCNICO Y LOGÍSTICO DE LAS ACTIVIDADES RELACIONADAS CON EL PROYECTO DE INVERSIÓN: PROMOCIÓN DE LA FORMACIÓN, APROPIACIÓN Y CREACIÓN ARTÍSTICA EN NIÑOS, NIÑAS Y ADOLESCENTES EN COLEGIOS DE BOGOTÁ  DEL INSTITUTO DISTRITAL DE LAS ARTES  IDARTES.</t>
  </si>
  <si>
    <t>ADICIÓN  AL CONTRATO DE PRESTACION DE SERVICIOS DE APOYO A LA GESTION No. 33 DEL 2014 CUYO OBJETO ES: PRESTAR LOS SERVICIOS DE APOYO ADMINISTRATIVO Y LOGÍSTICO DE LAS ACTIVIDADES RELACIONADAS CON EL PROYECTO DE INVERSIÓN: PROMOCIÓN DE LA FORMACIÓN, APROPIACIÓN Y CREACIÓN ARTÍSTICA EN NIÑOS, NIÑAS Y ADOLESCENTES EN COLEGIOS DE BOGOTÁ  DEL INSTITUTO DISTRITAL DE LAS ARTES - IDARTES.</t>
  </si>
  <si>
    <t>ADICIÓN  AL CONTRATO DE PRESTACION DE SERVICIOS DE APOYO A LA GESTION No. 30 DEL 2014 CUYO OBJETO ES: PRESTAR LOS SERVICIOS DE APOYO A LA GESTIÓN  PARA LA REALIZACIÓN  DE LAS ACTIVIDADES OPERATIVAS RELACIONADAS CON  LA MENSAJERÍA DEL PROYECTO DE INVERSIÓN: PROMOCIÓN DE LA FORMACIÓN, APROPIACIÓN Y CREACIÓN ARTÍSTICA EN NIÑOS, NIÑAS Y ADOLESCENTES EN COLEGIOS DE BOGOTÁ  DEL INSTITUTO DISTRITAL DE LAS ARTES  IDARTES.</t>
  </si>
  <si>
    <t>ADICIÓN  AL CONTRATO DE PRESTACION DE SERVICIOS PROFESIONALES No. 25 DEL 2014 CUYO OBJETO ES: PRESTAR LOS SERVICIOS PROFESIONALES ESPECIALIZADOS PARA APOYAR ADMINISTRATIVA Y FINANCIERAMENTE AL PROYECTO DE INVERSIÓN: PROMOCIÓN DE LA FORMACIÓN, APROPIACIÓN Y CREACIÓN ARTÍSTICA EN NIÑOS, NIÑAS Y ADOLESCENTES EN COLEGIOS DE BOGOTÁ  DEL INSTITUTO DISTRITAL DE LAS ARTES  IDARTES.</t>
  </si>
  <si>
    <t>ADICIÓN  AL CONTRATO DE PRESTACION DE SERVICIOS PROFESIONALES 462 DEL 2014 CUYO OBJETO ES: PRESTAR SERVICIOS PROFESIONALES ESPECIALIZADOS PARA LA FORMULACIÓN DE LAS ORIENTACIONES METODOLÓGICAS, DE EVALUACIÓN Y SISTEMATIZACIÓN DEL PROCESO DE FORMACIÓN ARTÍSTICA DE NIÑOS, NIÑAS, ADOLESCENTES Y JOVENES EN EL MARCO DEL PROYECTO DE INVERSIÓN: PROMOCIÓN DE LA FORMACIÓN, APROPIACIÓN Y CREACIÓN ARTÍSTICA EN NIÑOS, NIÑAS Y ADOLESCENTES EN COLEGIOS DE BOGOTÁ DEL INSTITUTO DISTRITAL DE LAS ARTES - IDARTES.</t>
  </si>
  <si>
    <t>ADICIÓN  AL CONTRATO DE PRESTACION DE SERVICIOS PROFESIONALES No. 29 DEL 2014 CUYO OBJETO ES: PRESTAR LOS SERVICIOS PROFESIONALES ESPECIALIZADOS  EN LA ASESORÍA MISIONAL , PARA EL ÁREA DE ARTES PLÁSTICAS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IDARTES.</t>
  </si>
  <si>
    <t>ADICIÓN  AL CONTRATO DE PRESTACION DE SERVICIOS PROFESIONALES No. 184 DEL 2014 CUYO OBJETO ES: PRESTAR LOS SERVICIOS PROFESIONALES ESPECIALIZADOS EN LA COORDINACIÓN MISIONAL, DEL PROYECTO DE INVERSIÓN: PROMOCIÓN DE LA FORMACIÓN, APROPIACIÓN Y CREACIÓN ARTÍSTICA EN NIÑOS, NIÑAS Y ADOLESCENTES EN COLEGIOS DE BOGOTÁ DEL INSTITUTO DISTRITAL DE LAS ARTES - IDARTES.</t>
  </si>
  <si>
    <t>Adición del contrato IPMIC-002/2014 cuyo objeto es Suministro e instalación de cortinas tipo black out y sola screen para la adecuación de los espacios artísticos de los centros locales de artes para la niñez y la juventud - CLAN.</t>
  </si>
  <si>
    <t>Adición, modificación y prórroga al contrato de arrendamiento 580-2013 cuyo objeto es: El arrendador se compromete a conceder el uso y goce del inmueble ubicado en la Calle 22 F No. 106 - 40 de Bogotá D.C. cuyos linderos y características se indican en el certificado de tradición No. 50C-663095 cuya copia hace parte integral de este contrato.</t>
  </si>
  <si>
    <t>Adición y prórroga al contrato de arrendamiento 807 de 2013 cuyo objeto es: El arrendador se compromete a conceder el uso y goce del inmueble ubicado en la calle 70 A Sur No. 80I-15 de Bogotá D.C., cuyos linderos y características se indican en el certificado de tradición número 50S-40094471, cuya copia hace parte integral del contrato.</t>
  </si>
  <si>
    <t>Adición al convenio de asociación No. 1038 de 2013 cuyo objeto es 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</si>
  <si>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Contratar el suministro e instalación de vidrios, espejos y películas de seguridad requeridos en los espacios utilizados por el IDARTES, para el desarrollo de actividades pedagógicas inherentes al proyecto de Inversión 915 Promoción de la formación, apropiación y creación artística en niños, niñas y adolescentes en colegios de Bogotá y 914 Promoción de la creación y la apropiación artística en niños y niñas en primera infancia.</t>
  </si>
  <si>
    <t xml:space="preserve">Adición No. 2 al contrato de suministro N. 504 de 2014 cuyo objeto es Suministro de pasajes aéreos en rutas nacionales e internacionales necesarias para el desplazamiento aéreo de personal en desarrollo de las actividades programadas y/o producidas por el IDARTES. </t>
  </si>
  <si>
    <t>Adicionar el contrato de PRESTACION DE SERVICIOS DE ALQUILER IP-MIC-024-2014 cuyo objeto es  Contratar la prestación de servicios de alquiler de mobiliario y camerinos necesarios para los festivales,  actividades programadas y/o producidas por el IDARTES o en los que este haga parte durante el segundo semestre 2014.</t>
  </si>
  <si>
    <t>Aunar esfuerzos entre el IDARTES y la Corporación para la Comunicación y la Educación Suba al Aire para el desarrollo y puesta en marcha del proyecto FESTIVAL HIP HOP AL PARQUE 2014, a través de un modelo de gestión cultural para ejecutar acciones de coordinación, cooperación y fortalecimiento en circulación, formación, apropiación y emprendimiento del festival.</t>
  </si>
  <si>
    <t>Adicionar el contrato de prestación de servicios No. 505 de 2014 cuyo objeto es Contratar la prestación de los servicios que se requieran para la producción técnica de los Festivales al Parque, actividades, eventos y producciones desarrolladas por el IDARTES y/o en los que este haga parte durante la vigencia del año 2014, que incluya la propuesta del diseño de los escenarios, ejecución del montaje, desmontaje, alquiler de equipos e insumos.</t>
  </si>
  <si>
    <t>Adición No. 1 al convenio de asociación 431-2014 Suscrito entre el IDARTES y la Cámara Colombiana del Libro, cuyo objeto es Aunar esfuerzos entre el Instituto Distrital de las Artes, IDARTES y la Cámara Colombiana del Libro para desarrollar el proyecto Bogotá Literaria,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</si>
  <si>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Adicionar el contrato de prestación de de servicios de alimentación e hidratación No. 502-2014 cuyo objeto es Prestar los servicios de alimentación e hidratación para todo el personal que hace parte de las actividades y eventos programados y/o producidos por el IDARTES o en los que haga parte, incluido el servicio de catering.</t>
  </si>
  <si>
    <t>Adición al contrato de Prestación de servicios No. 301 de 2014 cuyo objeto es Prestar los servicios profesionales al Instituto Distrital de las Artes – IDARTES en la conceptualización y diseño gráfico en piezas impresas y digitales, que soporten las estrategias de imagen de los eventos y programas que desarrollan las Gerencias de Arte Dramático, Artes Plásticas, Artes Audiovisuales y Literatura.</t>
  </si>
  <si>
    <t>Adicionar el contrato Interadministrativo No. 550 de 2014 cuyo objeto consiste en Prestar el sistema integral de telecomunicaciones y servicio Hosting al Instituto Distrital de las Artes – IDARTES, para brindar apoyo necesario a las diferentes áreas y sedes en desarrollo de sus actividades misionales y administrativa.</t>
  </si>
  <si>
    <t>Adicionar el contrato 550 de 2014 cuyo objeto consiste en: Prestar el sistema integral de telecomunicaciones y servicio Hosting al  Instituto Distrital de las Artes – IDARTES,  para brindar el apoyo necesario a las diferentes áreas y sedes en desarrollo de sus actividades misionales y administrativas.</t>
  </si>
  <si>
    <t>Adicionar el contrato de compraventa No. 639 de 2014, cuyo objeto consiste en: Compraventa de equipos de respaldo eléctrico y de seguridad física necesarios para el desarrollo de las actividades artísticas de los Centros Locales de Artes para la niñez y la juventud – CLAN – y las sedes del Instituto Distrital de las Artes – IDARTES.</t>
  </si>
  <si>
    <t>Adicionar al contrato de compraventa No. IP -MIC -031 de 2014, cuyo objeto es: Adquirir básculas para el pesaje de residuos sólidos producidos por las sedes y escenarios del IDARTES.</t>
  </si>
  <si>
    <t>ADICIONAR EL CONTRATO No. 639 de 2014  cuyo objeto consiste en  COMPRAVENTA DE EQUIPOS DE RESPALDO ELÉCTRICO Y  DE SEGURIDAD FÍSICA NECESARIOS PARA EL DESARROLLO DE  LAS ACTIVIDADES ARTÍSTICAS DE LOS CENTROS LOCALES DE ARTES PARA LA NIÑEZ Y LA JUVENTUD – CLAN – Y LAS SEDES DEL INSTITUTO DISTRITAL DE LAS ARTES – IDARTES.</t>
  </si>
  <si>
    <t>Adicionar el contrato de compraventa No. 639 cuyo objeto consiste en Compra de equipos de respaldo eléctrico y de seguridad física necesarios para el desarrollo de las actividades artísticas de los Centros Locales de Artes para la niñez y la Juventud CLAN y las sedes del Instituto Distrital de las Artes - IDARTES.</t>
  </si>
  <si>
    <t>Adicionar el contrato No.1258-2013, cuyo objeto es:Prestar el servicio de vigilancia, guarda, custodia y seguridad en los Centros Locales de las Artes para la Niñez y la Juventud – CLAN y en los eventos culturales y artísticos que sean generados por el desarrollo de sus actividades en los lugares que se requiera.</t>
  </si>
  <si>
    <t>Adicionar el contrato No. 157 de 2014, cuyo objeto consiste en  Brindar apoyo a la subdirección Administrativa y Financiera en actividades relacionadas con la recepción, digitalización y clasificación de la documentación que se tramita en el Instituto Distrital de las Artes - IDARTES.</t>
  </si>
  <si>
    <t>Adicionar el contrato de prestación de servicios profesionales No. 518 de 2014, cuyo objeto consiste en Prestar servicios profesionales en la Subdirección Administrativa y Financiera área de contabilidad, realizando el registro y consolidación de la información contable generada en las diferentes áreas de la entidad, así como la preparación y presentación de la información exógena distrital y nacional.</t>
  </si>
  <si>
    <t>Adicionar el contrato de prestación de servicios profesionales No. 519  de 2014, cuyo objeto consiste en Prestar servicios profesionales en la Subdirección Administrativa y Financiera – Área Contabilidad realizando el seguimiento y conciliación de saldos de las diferentes cuentas que componen los estados financieros de la Entidad.</t>
  </si>
  <si>
    <t>Adicionar el contrato de prestación de servicios profesionales No. 521 de 2014 cuyo objeto consiste en Prestar los servicios profesionales a la Subdirección Administrativa y Financiera en actividades y competencias financieras y económicas requeridas para efectuar el registro, control y seguimiento a los recursos provenientes de los escenarios a cargo del Idartes, asimismo de los ingresos por transferencias Distritales.</t>
  </si>
  <si>
    <t>Adicionar el contrato de prestación de servicios Profesionales No. 018 de 2014 cuyo objeto consiste en Prestar servicios profesionales a la Subdirección Administrativa y Financiera en temas relacionados con la elaboración de informes, atención de requerimientos de entes de control, actividades de planeación financiera y demás actividades asignadas por el supervisor.</t>
  </si>
  <si>
    <t>Adicionar el contrato de prestación de servicios No. 269 cuyo objeto consiste en  Prestar los servicios de apoyo a la gestión  a la Subdirección Administrativa y Financiera en las actividades administrativas y operativas que se requieran en asuntos relacionados con el Talento Humano de la entidad.</t>
  </si>
  <si>
    <t>Adicionar el contrato de prestación de servicios  No. 429 de 2014, cuyo objeto es: Prestar servicios profesionales al IDARTES en los aspectos concernientes a la propuesta de estructura Organizacional de la entidad, a partir de la información con que cuenta la Subdirección Administrativa Financiera.</t>
  </si>
  <si>
    <t>ADICIONAR EL CONTRATO No.  017 DE  2014,  CUYO CONSISTE EN  PRESTAR LOS SERVICIOS PROFESIONALES, PARA APOYAR AL DESPACHO DEL DIRECTOR DEL IDARTES EN LA ASESORIA JURIDICA ESPECIALIZADA EN ASUNTOS DE DERECHO ADMINISTRATIVO, DERECHO LABORAL Y CONTRACTUAL. ASI COMO EN LOS DEMAS TEMAS JURIDICOS QUE LE SEAN ASIGNADOS.</t>
  </si>
  <si>
    <t xml:space="preserve">ADICIONAR EL CONTRATO No. 007 DE 2014,  CUYO CONSISTE EN  PRESTACION DE SERVICIOS PROFESIONALES COMO ABOGADO EN LA OFICINA ASESORA JURIDICA DEL IDARTES, EN TODO LO RELACIONADO CON LA REVISION DOCUMENTAL PREVIA A LA CELEBRACION DE LOS CONVENIOS DE ASOCIACION CON FUNDAMENTO EN LOS ANEXOS DE LA GUIA DE AUTORIZACIONES DE LA SCRCD, ASI COMO EN LA ELABORACION DE MINUTAS, APROBACION DE GARANTIAS, AL IGUAL QUE EN LOS TEMAS ASOCIADOS A LOS PROCESOS DE CONTRATACION EN SUS FASES PRE CONTRACTUAL, CONTRACTUAL Y POST CONTRACTUAL DE CONFORMIDAD CON EL REPARTO DE LA JEFE DE LA OFICINA ASESORA JURIDICA. </t>
  </si>
  <si>
    <t xml:space="preserve">ADICIONAR EL CONTRATO No. 018 DE 2014,  CUYO CONSISTE EN  PRESTAR SERVICIOS PROFESIONALES A LA SUBDIRECCIÓN ADMINISTRATIVA Y FINANCIERA EN TEMAS RELACIONADOS CON LA ELABORACIÓN DE INFORMES, ATENCIÓN DE REQUERIMIENTOS DE ENTES DE CONTROL, ACTIVIDADES DE PLANEACIÓN FINANCIERA Y DEMÁS ACTIVIDADES ASIGNADAS POR EL SUPERVISOR. </t>
  </si>
  <si>
    <t xml:space="preserve">ADICIONAR EL CONTRATO No. 012 DE 2014,  CUYO CONSISTE EN  PRESTACION DE SERVICIOS PROFESIONALES A LA SUBDIRECCION ADMINISTRATIVA Y FINANCIERA, REALIZANDO LA GESTION FINANCIERA EN LA TESORERIA DEL IDARTES, EN EL REGISTRO DE LAS OP, EN EL SISTEMA OPGET LOCAL Y EN LINEA, GENERACION DE TERCEROS, LIQUIDACION DE CUENTAS. </t>
  </si>
  <si>
    <t>ADICIONAR EL CONTRATO No. 187 DE 2014,  CUYO CONSISTE EN  PRESTAR LOS SERVICIOS PROFESIONALES A LA SUBDIRECCIÓN ADMINISTRATIVA Y FINANCIERA, PARA DESARROLLAR ACTIVIDADES DE DIRECCIÓN, IMPLEMENTACIÓN, PUESTA EN PRODUCCIÓN, CAPACITACIÓN, DOCUMENTACIÓN Y MANTENIMIENTO DEL SISTEMA DE GESTIÓN DOCUMENTAL ORFEO.</t>
  </si>
  <si>
    <t>Adicionar el contrato de prestación de servicios No. 587 cuyo objeto consiste en Prestar servicios de apoyo al IDARTES, realizando la toma física de inventarios a cada uno de los bienes que conforman los activos fijos de la entidad.</t>
  </si>
  <si>
    <t>Adicionar el contrato de prestación de servicios profesionales No. 525 de 2014, cuyo objeto consiste en Prestar servicios profesionales en la Subdirección Administrativa y Financiera área de contabilidad, realizando el registro y consolidación de la información contable generada en las diferentes áreas de la entidad, así como la preparación del informe semestral de estampillas y seguimiento a la ejecución de contrato de operador de venta de boletería.</t>
  </si>
  <si>
    <t>ADICIONAR EL CONTRATO No. 272 DE 2014,  CUYO CONSISTE EN  PRESTAR LOS SERVICIOS DE APOYO A LA GESTIÓN A LA SUBDIRECCIÓN ADMINISTRATIVA Y FINANCIERA COMO CONDUCTOR DE UN VEHÍCULO AUTOMOTOR DEL INSTITUTO DISTRITAL DE LAS ARTES - IDARTES.</t>
  </si>
  <si>
    <t>ADICIONAR EL CONTRATO No. 138 DE 2014,  CUYO CONSISTE EN  BRINDAR APOYO EN ACTIVIDADES TÉCNICAS ASOCIADAS AL SOPORTE DE LOS SISTEMAS OPERATIVOS, SOFTWARE APLICATIVO Y ESPECIALIZADO, USUARIOS, INSTALACIONES DE EQUIPOS, REDES DE DATOS Y DEMÁS RELACIONADAS  QUE REQUIERA EL INSTITUTO DISTRITAL DE LAS ARTES – IDARTES PARA EL DESARROLLO DE SUS ACTIVIDADES ADMINISTRATIVAS Y MISIONALES.</t>
  </si>
  <si>
    <t>Adicionar el contrato de prestación de servicios N. 498 de 2014 cuyo objeto es Prestar los servicios de alojamiento y alimentación de los jurados, artistas, directores y/o invitados que sean convocados para participar en los eventos y actividades programadas, fomentadas y/o producidas por el IDARTES.</t>
  </si>
  <si>
    <t>Aunar esfuerzos entre el Instituto Distrital de las Artes y la Fundación Arteria para articular e impulsar acciones para la puesta en operación del Proyecto Divulgación y apropiación de las prácticas artísticas plásticas y visuales, como una iniciativa que vincula actores públicos y privados en la realización de proyectos artísticos y culturales.</t>
  </si>
  <si>
    <t>ADICIÓN N° 2 AL CONVENIO N° 397 DE 2014 CUYO OBJETO ES AUNAR ESFUERZOS ENTRE EL INSTITUTO DISTRITAL DE LAS ARTES - IDARTES Y LA CORPORACIÓN MINI KU SUTO, PARA LA REALIZACIÓN DEL PROYECTO CIRCULACIÓN DE ARTISTAS EN LOS ESCENARIOS METROPOLITANOS DEL IDARTES, ESCENARIO MÓVIL Y LOCALES DESCENTRALIZADOS.</t>
  </si>
  <si>
    <t>Adición N° 1 al Convenio de Asociación N° 469 de 2014 cuyo objeto es:  Aunar esfuerzos entre el Instituto Distrital de las Artes y la Fundación Cultural Teatro Experimental de Fontibón - TEF para desarrollar y poner en marcha el proyecto Imaginarios y Cambios de una Ciudad Creativa y Artística  que propenda por el desarrollo de actividades para el fortalecimiento y la gestión de la circulación, la cualificación, la formación y la divulgación de las artes en el Distrito Capital.</t>
  </si>
  <si>
    <t>Adición N°1 al Convenio de Asociación N° 601 -2014 cuyo objeto es “Aunar esfuerzos entre el IDARTES y la Corporación para la Comunicación y la Educación Suba al Aire para el desarrollo y puesta en marcha del proyecto FESTIVAL HIP HOP AL PARQUE 2014, a través de un modelo de gestión cultural para ejecutar acciones de coordinación, cooperación y fortalecimiento en circulación, formación, apropiación y emprendimiento del festival”.</t>
  </si>
  <si>
    <t>Adición N°1 al Convenio de Asociación N° 402-2014 cuyo objeto es Aunar esfuerzos entre el IDARTES y el Teatro R101 para el desarrollo y puesta en marcha de un modelo de gestión cultural para ejecutar acciones de coordinación, cooperación y fortalecimiento de las actividades a realizar en el marco de los “Festivales al Parque 2014” en las dimensiones de circulación, formación, apropiación y emprendimiento, en particular para los Festivales Rock 20 años, Colombia, Salsa y Jazz al Parque”.</t>
  </si>
  <si>
    <t>Prestar los servicios de apoyo a la gestión al IDARTES, en las actividades necesarias para la creación de colectivos artísticos juveniles de alto nivel en la ciudad, en el marco de la nueva línea Ingreso Directo a los Centros Locales de Artes para la Niñez y la Juventud- CLAN-.</t>
  </si>
  <si>
    <t>Adición y prórroga al contrato de prestación de servicios No. 318 de 2014, cuyo objeto es: Prestar los servicios de apoyo a la gestión  a la Subdirección de las Artes en las actividades derivadas de la ejecución de los proyectos de inversión y del funcionamiento de la Subdirección, en aspectos misionales y organizacionales.</t>
  </si>
  <si>
    <t xml:space="preserve">Adicionar el contrato de prestación de servicios N 498 de 2014 cuyo objeto es  Prestar los servicios de alojamiento y alimentación de los jurados, artistas, directores y/o invitados que sean convocados para participar en los eventos y actividades  programadas, fomentadas y/o producidas por el IDARTES </t>
  </si>
  <si>
    <t>Adición al convenio N° 594 de 2014 cuyo objeto es: Aunar esfuerzos entre el INSTITUTO DISTRITAL DE LAS ARTES - IDARTES y LA CORPORACIÓN CULTURAL CABILDO para la puesta en marcha del proyecto de circulación en danza, que a partir de acciones conjuntas lleve a la construcción y realización de iniciativas de circulación en Danza, como estrategia de apropiación de esta manifestación del arte en el Distrito Capital, vinculando actores públicos y privados.</t>
  </si>
  <si>
    <t>Prestar servicios profesionales para realizar actividades de selección de contenidos, coordinación editorial general y aporte conceptual en el programa de promoción de lectura libro al viento.</t>
  </si>
  <si>
    <t>Adición al Contrato de prestación de servicios de apoyo a la gestión No. 355 de 2014, cuyo objeto es Prestar los servicios de apoyo para la organización y distribución de las publicaciones tales como: libros, revistas, y medios audiovisuales y ponerlos a disposición del público para su consulta en el Centro de Documentación de la Galería Santa Fe de la Gerencia de Artes Plásticas y Visuales.</t>
  </si>
  <si>
    <t>Adición al Convenio de Asociación No. 448 de 2014, cuyo objeto es “Aunar esfuerzos entre el Instituto Distrital de las Artes y la Fundación Arteria para articular e impulsar acciones para la puesta en operación del Proyecto Divulgación y apropiación de las prácticas artísticas plásticas y visuales, como una iniciativa que vincula actores públicos y privados en la realización de proyectos artísticos y culturales.</t>
  </si>
  <si>
    <t xml:space="preserve">Adicionar el contrato de servicios de operadores logísticos No. 508 de 2014 cuyo objeto es Prestación de servicios de operadores logísticos para el desarrollo de los eventos  y actividades programadas por  el IDARTES o en los que esta entidad haga parte. </t>
  </si>
  <si>
    <t>Adicionar el contrato de suministro No. 504 de 2014 cuyo objeto es Suministro de pasajes aéreos en rutas nacionales e internacionales necesarias para el desplazamiento aéreo de personal en desarrollo de las actividades programadas y/o producidas por el IDARTES.</t>
  </si>
  <si>
    <t>Adicionar  el contrato de prestación de servicios No. 501 de 2014, cuyo objeto es: “Contratar la prestación de servicios de alquiler de plantas eléctricas y torres de iluminación perimetral necesarias para la realización de los festivales al parque, actividades, eventos desarrollados por el IDARTES y/o en las que haga parte durante la vigencia 2014.</t>
  </si>
  <si>
    <t>Adicionar  el contrato de Alquiler  de back line No. 547 de 2014, cuyo objeto es: “Contratar la prestación de servicios de alquiler de back line necesarios para la realización de los festivales Rock al Parque, Jazz al Parque y Hip Hop al Parque, actividades, eventos desarrollados por el IDARTES y/o  en los que  haga parte durante la vigencia de 2014.</t>
  </si>
  <si>
    <t>Adicionar el contrato de prestación de servicios  No. 505 de 2014, cuyo objeto es: Contratar la prestación de los servicios que se requieran para la producción técnica de los Festivales al Parque, actividades, eventos y producciones desarrolladas por el IDARTES y/o en los que este haga parte durante la vigencia del año 2014, que incluya la propuesta del diseño de los escenarios, ejecución del montaje, desmontaje, alquiler de equipos e insumos.</t>
  </si>
  <si>
    <t>Adicionar el contrato de servicios de operadores logísticos No. 508 de 2014, cuyo objeto es:  Prestación de servicios de operadores logísticos para el desarrollo de los eventos  y actividades programadas por  el IDARTES o en los que esta entidad haga parte.</t>
  </si>
  <si>
    <t>Adicionar el Convenio de Asociación N° 571/14 cuyo objeto es: Aunar esfuerzos entre el Instituto Distrital de las Artes y la Corporación DC Arte para articular e impulsar acciones para el desarrollo del proyecto “Teatro al Parque 2014” como una iniciativa que vincula actores públicos y privados en la realización de proyectos artísticos y culturales en torno al teatro de calle.</t>
  </si>
  <si>
    <t>Adición al Contrato de Prestación de Servicios No. 512 de 2014 cuyo objeto es Prestar los servicios de impresión de piezas gráficas, divulgativas e informativas que requiera el Instituto Distrital de las Artes- IDARTES en desarrollo de su actividad misional, para la difusión de eventos y programas a través de los cuales se promuevan las prácticas artísticas en el Distrito Capital.</t>
  </si>
  <si>
    <t>Adición al convenio de asociación N° 544 de 2014, cuyo objeto es Aunar esfuerzos entre el Instituto Distrital de las Artes y la Corporación Colombiana de Teatro CCT, para articular e impulsar acciones para el desarrollo del proyecto 'XXIII FESTIVAL DE MUJERES EN ESCENA POR LA PAZ' como una iniciativa que vincula actores públicos y privados en la realización de proyectos artísticos y culturales.</t>
  </si>
  <si>
    <t>Adición 5 al convenio de asociación N° 397 de 2014, cuyo objeto es: Aunar esfuerzos entre el Instituto Distrital de las Artes - Idartes y la Corporación Mini ku suto, para la realización del proyecto Circulación de artistas en los escenarios metropolitanos del Idartes, Escenario Móvil y locales descentralizados.</t>
  </si>
  <si>
    <t>Adicionar el contrato de suministro N° 504 de 2014 cuyo objeto es Suministro de pasajes aéreos en rutas nacionales e internacionales necesarias para el desplazamiento aéreo de personal en desarrollo de las actividades programadas y/o producidas por el IDARTES.</t>
  </si>
  <si>
    <t>Adicionar el contrato de prestación de servicios N° 498 de 2014 cuyo objeto es Prestar los servicios de alojamiento y alimentación de los jurados, artistas, directores y/o invitados que sean convocados para participar en los eventos y actividades  programadas, fomentadas y/o producidas por el IDARTES.</t>
  </si>
  <si>
    <t>Adicionar el contrato de prestación de servicios N° 502 de 2014 cuyo objeto es Prestar los servicios de alimentación e hidratación para todo el personal que hace parte de las actividades y eventos programados y/o producidos por el IDARTES o en los que haga parte, incluido el servicio de catering.</t>
  </si>
  <si>
    <t>Adicionar el contrato de  PRESTACION DE SERVICIOS DE ALQUILER IP-MIC-005-2014 cuyo objeto es Contratar la prestación de servicios de alquiler de carpas, mesas, sillas para la realización de los eventos y/o actividades programadas y/o producidas por el IDARTES o en los que este haga parte.</t>
  </si>
  <si>
    <t>Adición al Contrato de Prestación de Servicios No. 512 de 2014, cuyo objeto es: Prestación de los servicios de impresión de piezas gráficas, divulgativas e informativas que requiera el Instituto Distrital de las Artes - IDARTES en desarrollo de su actividad misional, para la difusión de eventos y programas a través de los cuales se promuevan las prácticas artísticas en el Distrito Capital.</t>
  </si>
  <si>
    <t>ADICIÓN N° 4 AL CONVENIO N° 397 DE 2014 CUYO OBJETO ES AUNAR ESFUERZOS ENTRE EL INSTITUTO DISTRITAL DE LAS ARTES - IDARTES Y LA CORPORACIÓN MINI KU SUTO, PARA LA REALIZACIÓN DEL PROYECTO CIRCULACIÓN DE ARTISTAS EN LOS ESCENARIOS METROPOLITANOS DEL IDARTES, ESCENARIO MÓVIL Y LOCALES DESCENTRALIZADOS.</t>
  </si>
  <si>
    <t>ADICIÓN N° 3 AL CONVENIO N° 397 DE 2014 CUYO OBJETO ES AUNAR ESFUERZOS ENTRE EL INSTITUTO DISTRITAL DE LAS ARTES - IDARTES Y LA CORPORACIÓN MINI KU SUTO, PARA LA REALIZACIÓN DEL PROYECTO CIRCULACIÓN DE ARTISTAS EN LOS ESCENARIOS METROPOLITANOS DEL IDARTES, ESCENARIO MÓVIL Y LOCALES DESCENTRALIZADOS .</t>
  </si>
  <si>
    <t>ADICIONAR Y PRORROGAR EL CONTRATO No. 414 DE 2014, CUYO OBJETO ES: PRESTAR LOS SERVICIOS DE APOYO A LA GESTION  A LA SUBDIRECCIÓN  DE EQUIPAMIENTOS CULTURALES EN EL DESARROLLO DE LAS ACTIVIDADES COMPRENDIDAS DENTRO DEL PROGRAMA “CULTURA EN COMÚN” EN LA LOCALIDAD DE USAQUEN.</t>
  </si>
  <si>
    <t>Adición y prorroga N° 2 al contrato N° 306 de 2014 cuyo objeto es Prestar servicios de apoyo a la gestión a la Subdirección de Equipamientos Culturales en actividades operativas y en los montajes de tarima  para los eventos que se realicen en La Media Torta o donde la Subdirección de Equipamientos lo requiera.</t>
  </si>
  <si>
    <t>ADICIONAR Y PRORROGAR EL CONTRATO N° 759 DE 2014 CUYO OBJETO ES PRESTAR SERVICIOS DE APOYO A LA GESTIÓN A LA SUBDIRECCIÓN DE EQUIPAMIENTOS DEL INSTITUTO DISTRITAL DE LAS ARTES, EN LAS ACTIVIDAES DE SEGUIMIENTO, SUPERVISION Y VERIFICACIÓN DE LOS EVENTOS INTERNACIONALES DE LA NAVIDAD DISTRITAL.</t>
  </si>
  <si>
    <t>ADICIÓN A LA ACEPTACIÓN DE OFERTA IP-MIC-048-2014 CUYO OBJETO ES COMPRA DE RADIOS PORTÁTILES PROFESIONALES DE DOS VÍAS CON SUS RESPECTIVOS MANOS LIBRES PARA EL DESAROLLO DE ACTIVIDADES EN EL IDARTES”.</t>
  </si>
  <si>
    <t>Adicionar el contrato de prestación de servicios de salud N 500 de 2014 cuyo es Prestar los servicios de atención médica y primeros auxilios para el desarrollo de los eventos y actividades de carácter público programadas por el IDARTES o en los que este haga parte.</t>
  </si>
  <si>
    <t>Adicionar el contrato de prestación de de servicios de alimentación e hidratación N 502-2014 cuyo objeto es Prestar los servicios de alimentación e hidratación para todo el personal que hace parte de las actividades y eventos programados y/o producidos por el IDARTES o en los que haga parte, incluido el servicio de catering.</t>
  </si>
  <si>
    <t>ADICIÓN A LA ACEPTACIÓN DE LA OFERTA IP-MIC-041-2014 CUYO OBJETO ES SUMINISTRAR LOS ELEMENTOS DE FERRETERIA ESPECIALIZADA REQUERIDOS PARA LAS ACTIVIDADES DE PRODUCCION DE LOS EVENTOS REALIZADOS EN LOS ESCENARIOS A CARGO DE LA SUBDIRECCION DE EQUIPAMIENTOS CULTURALES DEL IDARTES.</t>
  </si>
  <si>
    <t>Adicionar el Contrato de Prestación de Servicios No. 510 de 2014 cuyo objeto es: Prestar los servicios de apoyo logístico de protocolo necesarios para el desarrollo de los eventos y actividades de programadas en el Teatro Jorge Eliécer Gaitán y en el Teatro al Parque.</t>
  </si>
  <si>
    <t>Adicionar el contrato de suministro No. 504 de 2014 cuyo objeto es: Suministro de pasajes aéreos en rutas nacionales e internacionales necesarias para el desplazamiento aéreo de personal en desarrollo de las actividades programadas y/o producidas por el IDARTES.</t>
  </si>
  <si>
    <t>Adicionar y prorrogar al contrato No. 757 de 2014, cuyo objeto es: Prestar servicios de apoyo a la gestión a la Subdirección de Equipamientos del IDARTES en las actividades operativas y asistenciales asociadas a la producción de  eventos internacionales de la Navidad Distrital.</t>
  </si>
  <si>
    <t>ADICIÓN AL CONVENIO N° 397 DE 2014 CUYO OBJETO ES AUNAR ESFUERZOS ENTRE EL INSTITUTO DISTRITAL DE LAS ARTES - IDARTES Y LA CORPORACIÓN MINI KU SUTO, PARA LA REALIZACIÓN DEL PROYECTO CIRCULACIÓN DE ARTISTAS EN LOS ESCENARIOS METROPOLITANOS DEL IDARTES, ESCENARIO MÓVIL Y LOCALES DESCENTRALIZADOS.</t>
  </si>
  <si>
    <t>REALIZAR EL PAGO AL CONTRATO DE COPRODUCCION N° 555 DE 2014 CUYO OBJETO ES: REALIZAR LA COPRODUCCION DEL EVENTO DENOMINADO 'FESTIVAL LA MEDIA TORTA' A REALIZARSE EL DIA 09 DE AGOSTO DEL 2014, EN EL TEATRO AL AIRE LIBRE LA MEDIA TORTA.</t>
  </si>
  <si>
    <t>Aunar esfuerzos entre el IDARTES y la Fundación para el desarrollo, gestión y difusión cultural Llorona para el desarrollo y puesta en marcha del proyecto Módulo de formación para el emprendimiento, tendiente al fortalecimiento de los agentes del sector de la música en Bogotá, en el marco del “Plantario.</t>
  </si>
  <si>
    <t>Adición No. 1 al Contrato de prestación de Servicios de Apoyo a la Gestión 742 cuyo objeto es Prestar los servicios de apoyo a la gestión del IDARTES en las actividades inherentes al acompañamiento técnico y musical para la grabación de un CD compilado del concurso de composición musical en torno a la Gestión del Riesgo.</t>
  </si>
  <si>
    <t>Adicionar el contrato de  PRESTACION DE SERVICIOS N° 505 DE 2014, cuyo objeto es Contratar la prestación de los servicios que se requieran para la producción técnica de los Festivales al Parque, actividades, eventos y producciones desarrolladas por el IDARTES y/o en los que este haga parte durante la vigencia del año 2014, que incluya la propuesta del diseño de los escenarios, ejecución del montaje, desmontaje, alquiler de equipos e insumos.</t>
  </si>
  <si>
    <t>Aunar esfuerzos técnicos, administrativos y financieros entre la Corporación TOPOFILIA y el Instituto Distrital de las Artes - IDARTES, para desarrollar el proyecto infancia con voz que vincula actores públicos y privados en el ejercicio de la ciudadanía activa, orientada a la población infantil y juvenil.</t>
  </si>
  <si>
    <t>Adición al Contrato N° 089 de 2014 suscrito con la Fundación Cultural Teatro Experimental Fontibón - TEF- cuyo objeto es:  Prestación de servicios de apoyo a la gestión en las actividades operativas y logísticas necesarias para la realización del proyecto “Red de talleres de arte dramático en localidades 2014” de la Gerencia de Arte Dramático del Instituto Distrital de las Artes.</t>
  </si>
  <si>
    <t xml:space="preserve">Adicionar el contrato de suministro N. 504 de 2014 cuyo objeto es Suministro de pasajes aéreos en rutas nacionales e internacionales necesarias para el desplazamiento aéreo de personal en desarrollo de las actividades programadas y/o producidas por el IDARTES. </t>
  </si>
  <si>
    <t>Aunar esfuerzos entre el Instituto Distrital de las Artes y la Asociación de Titiriteros de Colombia Atico para articular e impulsar acciones para la puesta en operación del proyecto Décimo Festival de Teatro de Títeres de Bogotá, 2014 como una iniciativa que vincula actores públicos y privados en la realización de proyectos artísticos y culturales.</t>
  </si>
  <si>
    <t>Adición al contrato de prestación de servicios de apoyo a la gestión N° 112 de 2014 cuyo objeto es Prestación de servicios de apoyo a la gestión en las actividades operativas y logísticas necesarias para la realización del proyecto “VII Encuentro Alteratro 2014” de la Gerencia de Arte Dramático del Instituto Distrital de las Artes.</t>
  </si>
  <si>
    <t>Adición al contrato de apoyo a la gestión 760 de 2014 cuyo objeto es: Prestación de servicios de apoyo a la gestión en las actividades necesarias para la realización de presentaciones artísticas itinerantes y de un Pesebre- vivo en el marco del proyecto “Navidad Humana 2014” en desarrollo del convenio interadministrativo No. 1100100-490-2014 suscrito entre la Secretaría General de la Alcaldía Mayor de Bogotá D.C. y el Instituto Distrital de las Artes.</t>
  </si>
  <si>
    <t>Adición al contrato de prestación de servicios profesionales N° 460 de 2014 cuyo objeto es “Prestar servicios profesionales especializados, en el desarrollo y acompañamiento de los procesos de concertación de los proyectos sectoriales, articulación con festivales metropolitanos, mesa de salas concertadas y convocatorias de la gerencia de arte dramático.</t>
  </si>
  <si>
    <t>Adición y prórroga al contrato de prestación de servicios No. 563 de 2014 cuyo objeto es Prestar servicios profesionales para apoyar a la Subdirección de las Artes en el seguimiento, control y acompañamiento de los aspectos financieros y contables mostrados en la ejecución de los contratos o convenios correspondientes a apoyos concertados.</t>
  </si>
  <si>
    <t>Adición al contrato  473  de 2014 cuyo objeto es Prestar servicios profesionales a la Subdirección de las Artes en el trámite, desarrollo, elaboración y ajuste de documentación previa a la solicitud de trámites contractuales y jurídicos ante la Oficina Asesora Jurídica, así como acompañamiento jurídico en el desarrollo de los programas y proyectos misionales a cargo de la Subdirección, de manera particular como apoyo a la supervisión en los asuntos que le sean encomendados.</t>
  </si>
  <si>
    <t>Adición y prórroga al contrato de prestación de servicios profesionales No. 129 de 2014, cuyo objeto es: Prestar servicios profesionales en actividades y competencias financieras y económicas requeridas en la Subdirección Administrativa y Financiera para el trámite de cuentas del proyecto de inversión 795 - Fortalecimiento de las prácticas artísticas.</t>
  </si>
  <si>
    <t>Adicionar al contrato No. 02 cuyo objeto es Prestar servicios de apoyo a la gestión en la Oficina Asesora Jurídica en actividades operativas en la publicación en portales de contratación SECOP Y CONTRATACIÓN A LA VISTA, de minutas y documentos contractuales, de manera prioritaria en los relacionados con los proyectos de inversión a cargo de la Subdirección de las Artes, de conformidad con el reparto que se defina por la Jefe de la Oficina Asesora Jurídica.</t>
  </si>
  <si>
    <t>Adición al Convenio No. 594 de 2014 cuyo objeto es: Aunar esfuerzos entre el INSTITUTO DISTRITAL DE LAS ARTES - IDARTES y LA CORPORACIÓN CULTURAL CABILDO para la puesta en marcha del proyecto de circulación en danza, que a partir de acciones conjuntas lleve a la construcción y realización de iniciativas de circulación en Danza, como estrategia de apropiación de esta manifestación del arte en el Distrito Capital, vinculando actores públicos y privados.</t>
  </si>
  <si>
    <t>Adicionar el contrato de prestación de servicios de salud No. 500 de 2014 cuyo es Prestar los servicios de atención médica y primeros auxilios para el desarrollo de los eventos y actividades de carácter público.</t>
  </si>
  <si>
    <t>Adición N° 3 al Convenio de Asociación No 479/ 2013, cuyo objeto es “Aunar esfuerzos para la puesta en marcha del proyecto “Distrito Arte Conexión” para la articulación de acciones concernientes al fortalecimiento del fomento de la circulación de artistas distritales en escenarios locales generando estrategias para incentivar la oferta y demanda de productos artísticos en la ciudad de Bogotá.</t>
  </si>
  <si>
    <t xml:space="preserve"> 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t>
  </si>
  <si>
    <t xml:space="preserve">Adición al contrato de prestación de servicios de apoyo a la gestión N° 112 de 2014 cuyo objeto es Prestación de servicios de apoyo a la gestión en las actividades operativas y logísticas necesarias para la realización del proyecto “VII Encuentro Alteratro 2014” de la Gerencia de Arte Dramático del Instituto Distrital de las Artes. </t>
  </si>
  <si>
    <t>Contrato de prestación de apoyo a la gestión al IDARTES en la circulación de veinte funciones durante el mes de abril de la obra: Los Incontados: Un tríptico.</t>
  </si>
  <si>
    <t>Apoyar a Fotomuseo Museo Nacional de la Fotografía de Colombia, para la realización del proyecto “Fotomaratón 2014” de
conformidad con el proyecto presentado por el contratista, el cual se anexa y forma parte integral del presente contrato, en el marco del plan de desarrollo Bogotá Humana”.</t>
  </si>
  <si>
    <t>Aunar esfuerzos entre el Instituto Distrital de las Artes y la Corporación Artística Polymnia para articular e impulsar acciones para el desarrollo del proyecto Fortalecimiento en dimensiones de las artes para grupos de teatro concertados 2014 como una iniciativa que vincula actores públicos y privados en la realización de proyectos artísticos y culturales en torno al sector de grupos de teatro de larga trayectoria de la ciudad.</t>
  </si>
  <si>
    <t>Adición al Contrato de Prestación de Servicios Profesionales No. 140 de 2014 cuyo objeto es: Prestar los servicios profesionales al Instituto Distrital de las Artes – IDARTES para apoyar la ejecución de las estrategias de gestión comercial y procesos de mercadeo, en aras del desarrollo y cumplimiento de las metas de la entidad.</t>
  </si>
  <si>
    <t xml:space="preserve">Adicionar el contrato No. 499 de 2014, cuyo objeto consiste en Contratar el servicio de mensajería expresa, que comprenda la recepción, recolección y entrega personalizada de envíos de  correspondencia y demás objetos postales que genere  el Idartes, transportados vía superficie y/o  aérea, en el ámbito local nacional e Internacional. </t>
  </si>
  <si>
    <t>Adición al contrato de prestación de servicios No. 707 de 2014, cuyo objeto es: Prestar los servicios de apoyo a la gestión al IDARTES, en las actividades de formación en el género de BREAK DANCE en la localidad de Ciudad Bolívar, en desarrollo de las acciones de impacto territorial, en el marco del Plan 75 -100 de la Alcaldía Mayor de Bogotá.</t>
  </si>
  <si>
    <t>Prestar los servicios de apoyo a la gestión al IDARTES, en las actividades necesarias para la creación de colectivos artísticos juveniles de alto nivel en la ciudad, en el marco de la nueva linea INGRESO DIRECTO a los centros locales de artes para la niñez y la juventud -CLAN-.</t>
  </si>
  <si>
    <t>Adicionar el contrato de prestación de servicios N 498 de 2014 cuyo objeto es Prestar los servicios de alojamiento y alimentación de los jurados, artistas, directores y/o invitados que sean convocados para participar en los eventos y actividades programadas, fomentadas y/o producidas por el IDARTES.</t>
  </si>
  <si>
    <t xml:space="preserve">Adicionar el contrato de suministro N° 504 de 2014 cuyo objeto es Suministro de pasajes aéreos en rutas nacionales e internacionales necesarias para el desplazamiento aéreo de personal en desarrollo de las actividades programadas y/o producidas por el IDARTES. </t>
  </si>
  <si>
    <t>Adición N°1 al Convenio de Asociación N° 402-2014 cuyo objeto es Aunar esfuerzos entre el IDARTES y el Teatro R101
para el desarrollo y puesta en marcha de un modelo de gestión cultural para ejecutar acciones de coordinación,
cooperación y fortalecimiento de las actividades a realizar en el marco de los “Festivales al Parque 2014” en las
dimensiones de circulación, formación, apropiación y emprendimiento, en particular para los Festivales Rock 20 años,
Colombia, Salsa y Jazz al Parque”.</t>
  </si>
  <si>
    <t>Prestar el servicio de impresión de la edición especial del libro Con el corazón en la mano.</t>
  </si>
  <si>
    <t>EL ARRENDADOR se compromete a conceder el uso y goce de un área aproximada de quinientos metros cuadrados (500m2) perteneciente al inmueble ubicado en  la Calle 12 B No. 2 - 71.</t>
  </si>
  <si>
    <t>Realizar el pago al contrato de coproducción N° 679 de 2014, cuyo objeto es realizar la coproducción del evento denominado Festival Distritofonico, que se llevará a cabo el dia 14 de Octubre de 2014 en el Auditorio del Planetario de Bogotá.</t>
  </si>
  <si>
    <t>Realizar el pago al contrato de coproducción N° 683 de 2014, cuyo objeto es realizar la coproducción del evento denominado Desfile Alegoria 2014, que se llevará a cabo el dia 30 de octubre de 2014 en el Hall del primer piso y la Sala Cinco del museo del espacio del Planetario de Bogotá.</t>
  </si>
  <si>
    <t>Prestar servicios profesionales a la Subdirección de Equipamientos Culturales para orientar y acompañar al IDARTES, en la formulación y planeación de la propuesta de actividades y experiencias para el 2015 del Año Internacional de la Luz y los contenidos de los experimentos especializados para las publicaciones conmemorativas de los 45 años del Planetario de Bogotá.</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</si>
</sst>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 &quot;* #,##0_);_(&quot;$ &quot;* \(#,##0\);_(&quot;$ &quot;* \-??_);_(@_)"/>
  </numFmts>
  <fonts count="38">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name val="Calibri"/>
      <family val="2"/>
    </font>
    <font>
      <i/>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29"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32" borderId="0" applyNumberFormat="0" applyBorder="0" applyAlignment="0" applyProtection="0"/>
    <xf numFmtId="0" fontId="0" fillId="33" borderId="4" applyNumberFormat="0" applyFont="0" applyAlignment="0" applyProtection="0"/>
    <xf numFmtId="9" fontId="1"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3" fillId="0" borderId="13" xfId="46" applyNumberFormat="1" applyFont="1" applyFill="1" applyBorder="1" applyAlignment="1" applyProtection="1">
      <alignment wrapText="1"/>
      <protection/>
    </xf>
    <xf numFmtId="0" fontId="0" fillId="0" borderId="0" xfId="0" applyFill="1" applyAlignment="1">
      <alignment wrapText="1"/>
    </xf>
    <xf numFmtId="164" fontId="0" fillId="0" borderId="13" xfId="0" applyNumberFormat="1" applyBorder="1" applyAlignment="1">
      <alignment wrapText="1"/>
    </xf>
    <xf numFmtId="0" fontId="0" fillId="0" borderId="14" xfId="0" applyFont="1" applyBorder="1" applyAlignment="1">
      <alignment wrapText="1"/>
    </xf>
    <xf numFmtId="14" fontId="0" fillId="0" borderId="15" xfId="0" applyNumberFormat="1" applyBorder="1" applyAlignment="1">
      <alignment wrapText="1"/>
    </xf>
    <xf numFmtId="0" fontId="4" fillId="30" borderId="10" xfId="45" applyNumberFormat="1" applyFont="1" applyBorder="1" applyAlignment="1" applyProtection="1">
      <alignment horizontal="left" wrapText="1"/>
      <protection/>
    </xf>
    <xf numFmtId="0" fontId="4" fillId="30" borderId="16" xfId="45" applyNumberFormat="1" applyFont="1" applyBorder="1" applyAlignment="1" applyProtection="1">
      <alignment wrapText="1"/>
      <protection/>
    </xf>
    <xf numFmtId="0" fontId="4" fillId="30" borderId="11" xfId="45" applyNumberFormat="1" applyFont="1" applyBorder="1" applyAlignment="1" applyProtection="1">
      <alignment wrapText="1"/>
      <protection/>
    </xf>
    <xf numFmtId="0" fontId="0" fillId="0" borderId="17" xfId="0" applyFont="1" applyBorder="1" applyAlignment="1">
      <alignment wrapText="1"/>
    </xf>
    <xf numFmtId="0" fontId="2" fillId="0" borderId="0" xfId="0" applyFont="1" applyAlignment="1">
      <alignment wrapText="1"/>
    </xf>
    <xf numFmtId="0" fontId="4" fillId="30" borderId="10" xfId="45" applyNumberFormat="1" applyFont="1" applyBorder="1" applyAlignment="1" applyProtection="1">
      <alignment wrapText="1"/>
      <protection/>
    </xf>
    <xf numFmtId="0" fontId="4" fillId="30" borderId="16" xfId="45" applyNumberFormat="1" applyFont="1" applyBorder="1" applyAlignment="1" applyProtection="1">
      <alignment horizontal="left" wrapText="1"/>
      <protection/>
    </xf>
    <xf numFmtId="0" fontId="0" fillId="0" borderId="18" xfId="0" applyBorder="1" applyAlignment="1">
      <alignment wrapText="1"/>
    </xf>
    <xf numFmtId="0" fontId="0" fillId="0" borderId="15" xfId="0" applyBorder="1" applyAlignment="1">
      <alignment wrapText="1"/>
    </xf>
    <xf numFmtId="0" fontId="0" fillId="0" borderId="17"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_BuiltIn_Énfasis1"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597"/>
  <sheetViews>
    <sheetView tabSelected="1" zoomScale="70" zoomScaleNormal="70" zoomScalePageLayoutView="0" workbookViewId="0" topLeftCell="A1">
      <selection activeCell="C9" sqref="C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8.710937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0</v>
      </c>
    </row>
    <row r="3" ht="15">
      <c r="B3" s="2"/>
    </row>
    <row r="4" ht="15">
      <c r="B4" s="2" t="s">
        <v>1</v>
      </c>
    </row>
    <row r="5" spans="2:9" ht="15" customHeight="1">
      <c r="B5" s="3" t="s">
        <v>2</v>
      </c>
      <c r="C5" s="4" t="s">
        <v>3</v>
      </c>
      <c r="F5" s="21" t="s">
        <v>4</v>
      </c>
      <c r="G5" s="21"/>
      <c r="H5" s="21"/>
      <c r="I5" s="21"/>
    </row>
    <row r="6" spans="2:9" ht="15">
      <c r="B6" s="5" t="s">
        <v>5</v>
      </c>
      <c r="C6" s="6" t="s">
        <v>6</v>
      </c>
      <c r="F6" s="21"/>
      <c r="G6" s="21"/>
      <c r="H6" s="21"/>
      <c r="I6" s="21"/>
    </row>
    <row r="7" spans="2:9" ht="15">
      <c r="B7" s="5" t="s">
        <v>7</v>
      </c>
      <c r="C7" s="6">
        <v>3795750</v>
      </c>
      <c r="F7" s="21"/>
      <c r="G7" s="21"/>
      <c r="H7" s="21"/>
      <c r="I7" s="21"/>
    </row>
    <row r="8" spans="2:9" ht="15">
      <c r="B8" s="5" t="s">
        <v>8</v>
      </c>
      <c r="C8" s="7" t="s">
        <v>9</v>
      </c>
      <c r="F8" s="21"/>
      <c r="G8" s="21"/>
      <c r="H8" s="21"/>
      <c r="I8" s="21"/>
    </row>
    <row r="9" spans="2:9" ht="150">
      <c r="B9" s="5" t="s">
        <v>10</v>
      </c>
      <c r="C9" s="6" t="s">
        <v>11</v>
      </c>
      <c r="F9" s="21"/>
      <c r="G9" s="21"/>
      <c r="H9" s="21"/>
      <c r="I9" s="21"/>
    </row>
    <row r="10" spans="2:9" ht="239.25" customHeight="1">
      <c r="B10" s="5" t="s">
        <v>12</v>
      </c>
      <c r="C10" s="6" t="s">
        <v>13</v>
      </c>
      <c r="F10" s="8"/>
      <c r="G10" s="8"/>
      <c r="H10" s="8"/>
      <c r="I10" s="8"/>
    </row>
    <row r="11" spans="2:9" ht="15" customHeight="1">
      <c r="B11" s="5" t="s">
        <v>14</v>
      </c>
      <c r="C11" s="6" t="s">
        <v>36</v>
      </c>
      <c r="F11" s="21" t="s">
        <v>15</v>
      </c>
      <c r="G11" s="21"/>
      <c r="H11" s="21"/>
      <c r="I11" s="21"/>
    </row>
    <row r="12" spans="2:9" ht="15">
      <c r="B12" s="5" t="s">
        <v>16</v>
      </c>
      <c r="C12" s="9">
        <v>71276045657</v>
      </c>
      <c r="F12" s="21"/>
      <c r="G12" s="21"/>
      <c r="H12" s="21"/>
      <c r="I12" s="21"/>
    </row>
    <row r="13" spans="2:9" ht="30">
      <c r="B13" s="5" t="s">
        <v>17</v>
      </c>
      <c r="C13" s="9">
        <v>172480000</v>
      </c>
      <c r="F13" s="21"/>
      <c r="G13" s="21"/>
      <c r="H13" s="21"/>
      <c r="I13" s="21"/>
    </row>
    <row r="14" spans="2:9" ht="30">
      <c r="B14" s="5" t="s">
        <v>18</v>
      </c>
      <c r="C14" s="9">
        <v>17248000</v>
      </c>
      <c r="F14" s="21"/>
      <c r="G14" s="21"/>
      <c r="H14" s="21"/>
      <c r="I14" s="21"/>
    </row>
    <row r="15" spans="2:9" ht="30">
      <c r="B15" s="10" t="s">
        <v>19</v>
      </c>
      <c r="C15" s="11">
        <v>41670</v>
      </c>
      <c r="F15" s="21"/>
      <c r="G15" s="21"/>
      <c r="H15" s="21"/>
      <c r="I15" s="21"/>
    </row>
    <row r="17" ht="15">
      <c r="B17" s="2" t="s">
        <v>20</v>
      </c>
    </row>
    <row r="18" spans="2:12" ht="75" customHeight="1">
      <c r="B18" s="12" t="s">
        <v>21</v>
      </c>
      <c r="C18" s="13" t="s">
        <v>22</v>
      </c>
      <c r="D18" s="13" t="s">
        <v>23</v>
      </c>
      <c r="E18" s="13" t="s">
        <v>24</v>
      </c>
      <c r="F18" s="13" t="s">
        <v>25</v>
      </c>
      <c r="G18" s="13" t="s">
        <v>26</v>
      </c>
      <c r="H18" s="13" t="s">
        <v>27</v>
      </c>
      <c r="I18" s="13" t="s">
        <v>28</v>
      </c>
      <c r="J18" s="13" t="s">
        <v>29</v>
      </c>
      <c r="K18" s="13" t="s">
        <v>30</v>
      </c>
      <c r="L18" s="14" t="s">
        <v>31</v>
      </c>
    </row>
    <row r="19" spans="2:12" ht="45">
      <c r="B19" s="5">
        <v>801116</v>
      </c>
      <c r="C19" s="15" t="s">
        <v>153</v>
      </c>
      <c r="D19" s="15" t="s">
        <v>74</v>
      </c>
      <c r="E19" s="15" t="s">
        <v>86</v>
      </c>
      <c r="F19" s="15" t="s">
        <v>92</v>
      </c>
      <c r="G19" s="15" t="s">
        <v>98</v>
      </c>
      <c r="H19" s="15">
        <v>7000000</v>
      </c>
      <c r="I19" s="15">
        <v>7000000</v>
      </c>
      <c r="J19" s="15" t="s">
        <v>32</v>
      </c>
      <c r="K19" s="15" t="s">
        <v>33</v>
      </c>
      <c r="L19" s="6" t="s">
        <v>100</v>
      </c>
    </row>
    <row r="20" spans="2:12" ht="60">
      <c r="B20" s="5" t="s">
        <v>37</v>
      </c>
      <c r="C20" s="15" t="s">
        <v>154</v>
      </c>
      <c r="D20" s="15" t="s">
        <v>75</v>
      </c>
      <c r="E20" s="15" t="s">
        <v>86</v>
      </c>
      <c r="F20" s="15" t="s">
        <v>93</v>
      </c>
      <c r="G20" s="15" t="s">
        <v>98</v>
      </c>
      <c r="H20" s="15">
        <v>50045000</v>
      </c>
      <c r="I20" s="15">
        <v>50045000</v>
      </c>
      <c r="J20" s="15" t="s">
        <v>32</v>
      </c>
      <c r="K20" s="15" t="s">
        <v>33</v>
      </c>
      <c r="L20" s="6" t="s">
        <v>100</v>
      </c>
    </row>
    <row r="21" spans="2:12" ht="60">
      <c r="B21" s="5">
        <v>801116</v>
      </c>
      <c r="C21" s="15" t="s">
        <v>155</v>
      </c>
      <c r="D21" s="15" t="s">
        <v>76</v>
      </c>
      <c r="E21" s="15" t="s">
        <v>86</v>
      </c>
      <c r="F21" s="15" t="s">
        <v>92</v>
      </c>
      <c r="G21" s="15" t="s">
        <v>98</v>
      </c>
      <c r="H21" s="15">
        <v>2200000</v>
      </c>
      <c r="I21" s="15">
        <v>2200000</v>
      </c>
      <c r="J21" s="15" t="s">
        <v>32</v>
      </c>
      <c r="K21" s="15" t="s">
        <v>33</v>
      </c>
      <c r="L21" s="6" t="s">
        <v>100</v>
      </c>
    </row>
    <row r="22" spans="2:12" ht="105">
      <c r="B22" s="5">
        <v>801116</v>
      </c>
      <c r="C22" s="15" t="s">
        <v>156</v>
      </c>
      <c r="D22" s="15" t="s">
        <v>77</v>
      </c>
      <c r="E22" s="15" t="s">
        <v>87</v>
      </c>
      <c r="F22" s="15" t="s">
        <v>92</v>
      </c>
      <c r="G22" s="15" t="s">
        <v>98</v>
      </c>
      <c r="H22" s="15">
        <v>40000000</v>
      </c>
      <c r="I22" s="15">
        <v>40000000</v>
      </c>
      <c r="J22" s="15" t="s">
        <v>32</v>
      </c>
      <c r="K22" s="15" t="s">
        <v>33</v>
      </c>
      <c r="L22" s="6" t="s">
        <v>100</v>
      </c>
    </row>
    <row r="23" spans="2:12" ht="120">
      <c r="B23" s="5">
        <v>801116</v>
      </c>
      <c r="C23" s="15" t="s">
        <v>771</v>
      </c>
      <c r="D23" s="15" t="s">
        <v>74</v>
      </c>
      <c r="E23" s="15" t="s">
        <v>87</v>
      </c>
      <c r="F23" s="15" t="s">
        <v>92</v>
      </c>
      <c r="G23" s="15" t="s">
        <v>98</v>
      </c>
      <c r="H23" s="15">
        <v>8000000</v>
      </c>
      <c r="I23" s="15">
        <v>8000000</v>
      </c>
      <c r="J23" s="15" t="s">
        <v>32</v>
      </c>
      <c r="K23" s="15" t="s">
        <v>33</v>
      </c>
      <c r="L23" s="6" t="s">
        <v>100</v>
      </c>
    </row>
    <row r="24" spans="2:12" ht="60">
      <c r="B24" s="5">
        <v>801116</v>
      </c>
      <c r="C24" s="15" t="s">
        <v>157</v>
      </c>
      <c r="D24" s="15" t="s">
        <v>77</v>
      </c>
      <c r="E24" s="15" t="s">
        <v>87</v>
      </c>
      <c r="F24" s="15" t="s">
        <v>92</v>
      </c>
      <c r="G24" s="15" t="s">
        <v>98</v>
      </c>
      <c r="H24" s="15">
        <v>84000000</v>
      </c>
      <c r="I24" s="15">
        <v>84000000</v>
      </c>
      <c r="J24" s="15" t="s">
        <v>32</v>
      </c>
      <c r="K24" s="15" t="s">
        <v>33</v>
      </c>
      <c r="L24" s="6" t="s">
        <v>100</v>
      </c>
    </row>
    <row r="25" spans="2:12" ht="75">
      <c r="B25" s="5">
        <v>801116</v>
      </c>
      <c r="C25" s="15" t="s">
        <v>158</v>
      </c>
      <c r="D25" s="15" t="s">
        <v>77</v>
      </c>
      <c r="E25" s="15" t="s">
        <v>87</v>
      </c>
      <c r="F25" s="15" t="s">
        <v>92</v>
      </c>
      <c r="G25" s="15" t="s">
        <v>98</v>
      </c>
      <c r="H25" s="15">
        <v>30000000</v>
      </c>
      <c r="I25" s="15">
        <v>30000000</v>
      </c>
      <c r="J25" s="15" t="s">
        <v>32</v>
      </c>
      <c r="K25" s="15" t="s">
        <v>33</v>
      </c>
      <c r="L25" s="6" t="s">
        <v>100</v>
      </c>
    </row>
    <row r="26" spans="2:12" ht="45">
      <c r="B26" s="5">
        <v>801116</v>
      </c>
      <c r="C26" s="15" t="s">
        <v>159</v>
      </c>
      <c r="D26" s="15" t="s">
        <v>78</v>
      </c>
      <c r="E26" s="15" t="s">
        <v>87</v>
      </c>
      <c r="F26" s="15" t="s">
        <v>92</v>
      </c>
      <c r="G26" s="15" t="s">
        <v>98</v>
      </c>
      <c r="H26" s="15">
        <v>31200000</v>
      </c>
      <c r="I26" s="15">
        <v>31200000</v>
      </c>
      <c r="J26" s="15" t="s">
        <v>32</v>
      </c>
      <c r="K26" s="15" t="s">
        <v>33</v>
      </c>
      <c r="L26" s="6" t="s">
        <v>100</v>
      </c>
    </row>
    <row r="27" spans="2:12" ht="60">
      <c r="B27" s="5">
        <v>801116</v>
      </c>
      <c r="C27" s="15" t="s">
        <v>160</v>
      </c>
      <c r="D27" s="15" t="s">
        <v>77</v>
      </c>
      <c r="E27" s="15" t="s">
        <v>87</v>
      </c>
      <c r="F27" s="15" t="s">
        <v>92</v>
      </c>
      <c r="G27" s="15" t="s">
        <v>98</v>
      </c>
      <c r="H27" s="15">
        <v>44400000</v>
      </c>
      <c r="I27" s="15">
        <v>44400000</v>
      </c>
      <c r="J27" s="15" t="s">
        <v>32</v>
      </c>
      <c r="K27" s="15" t="s">
        <v>33</v>
      </c>
      <c r="L27" s="6" t="s">
        <v>100</v>
      </c>
    </row>
    <row r="28" spans="2:12" ht="45">
      <c r="B28" s="5">
        <v>801116</v>
      </c>
      <c r="C28" s="15" t="s">
        <v>161</v>
      </c>
      <c r="D28" s="15" t="s">
        <v>77</v>
      </c>
      <c r="E28" s="15" t="s">
        <v>87</v>
      </c>
      <c r="F28" s="15" t="s">
        <v>92</v>
      </c>
      <c r="G28" s="15" t="s">
        <v>98</v>
      </c>
      <c r="H28" s="15">
        <v>19800000</v>
      </c>
      <c r="I28" s="15">
        <v>19800000</v>
      </c>
      <c r="J28" s="15" t="s">
        <v>32</v>
      </c>
      <c r="K28" s="15" t="s">
        <v>33</v>
      </c>
      <c r="L28" s="6" t="s">
        <v>100</v>
      </c>
    </row>
    <row r="29" spans="2:12" ht="60">
      <c r="B29" s="5">
        <v>801116</v>
      </c>
      <c r="C29" s="15" t="s">
        <v>162</v>
      </c>
      <c r="D29" s="15" t="s">
        <v>77</v>
      </c>
      <c r="E29" s="15" t="s">
        <v>87</v>
      </c>
      <c r="F29" s="15" t="s">
        <v>92</v>
      </c>
      <c r="G29" s="15" t="s">
        <v>98</v>
      </c>
      <c r="H29" s="15">
        <v>15000000</v>
      </c>
      <c r="I29" s="15">
        <v>15000000</v>
      </c>
      <c r="J29" s="15" t="s">
        <v>32</v>
      </c>
      <c r="K29" s="15" t="s">
        <v>33</v>
      </c>
      <c r="L29" s="6" t="s">
        <v>100</v>
      </c>
    </row>
    <row r="30" spans="2:12" ht="60">
      <c r="B30" s="5">
        <v>801116</v>
      </c>
      <c r="C30" s="15" t="s">
        <v>162</v>
      </c>
      <c r="D30" s="15" t="s">
        <v>77</v>
      </c>
      <c r="E30" s="15" t="s">
        <v>87</v>
      </c>
      <c r="F30" s="15" t="s">
        <v>92</v>
      </c>
      <c r="G30" s="15" t="s">
        <v>98</v>
      </c>
      <c r="H30" s="15">
        <f>15000000-5000000</f>
        <v>10000000</v>
      </c>
      <c r="I30" s="15">
        <f>15000000-5000000</f>
        <v>10000000</v>
      </c>
      <c r="J30" s="15" t="s">
        <v>32</v>
      </c>
      <c r="K30" s="15" t="s">
        <v>33</v>
      </c>
      <c r="L30" s="6" t="s">
        <v>100</v>
      </c>
    </row>
    <row r="31" spans="2:12" ht="60">
      <c r="B31" s="5">
        <v>80111601</v>
      </c>
      <c r="C31" s="15" t="s">
        <v>163</v>
      </c>
      <c r="D31" s="15" t="s">
        <v>79</v>
      </c>
      <c r="E31" s="15" t="s">
        <v>87</v>
      </c>
      <c r="F31" s="15" t="s">
        <v>92</v>
      </c>
      <c r="G31" s="15" t="s">
        <v>98</v>
      </c>
      <c r="H31" s="15">
        <f>12500000-2500000</f>
        <v>10000000</v>
      </c>
      <c r="I31" s="15">
        <f>12500000-2500000</f>
        <v>10000000</v>
      </c>
      <c r="J31" s="15" t="s">
        <v>32</v>
      </c>
      <c r="K31" s="15" t="s">
        <v>33</v>
      </c>
      <c r="L31" s="6" t="s">
        <v>100</v>
      </c>
    </row>
    <row r="32" spans="2:12" ht="60">
      <c r="B32" s="5">
        <v>801116</v>
      </c>
      <c r="C32" s="15" t="s">
        <v>772</v>
      </c>
      <c r="D32" s="15" t="s">
        <v>80</v>
      </c>
      <c r="E32" s="15" t="s">
        <v>86</v>
      </c>
      <c r="F32" s="15" t="s">
        <v>92</v>
      </c>
      <c r="G32" s="15" t="s">
        <v>98</v>
      </c>
      <c r="H32" s="15">
        <v>2000000</v>
      </c>
      <c r="I32" s="15">
        <v>2000000</v>
      </c>
      <c r="J32" s="15" t="s">
        <v>32</v>
      </c>
      <c r="K32" s="15" t="s">
        <v>33</v>
      </c>
      <c r="L32" s="6" t="s">
        <v>100</v>
      </c>
    </row>
    <row r="33" spans="2:12" ht="60">
      <c r="B33" s="5">
        <v>801116</v>
      </c>
      <c r="C33" s="15" t="s">
        <v>773</v>
      </c>
      <c r="D33" s="15" t="s">
        <v>80</v>
      </c>
      <c r="E33" s="15" t="s">
        <v>86</v>
      </c>
      <c r="F33" s="15" t="s">
        <v>92</v>
      </c>
      <c r="G33" s="15" t="s">
        <v>98</v>
      </c>
      <c r="H33" s="15">
        <v>1500000</v>
      </c>
      <c r="I33" s="15">
        <v>1500000</v>
      </c>
      <c r="J33" s="15" t="s">
        <v>32</v>
      </c>
      <c r="K33" s="15" t="s">
        <v>33</v>
      </c>
      <c r="L33" s="6" t="s">
        <v>100</v>
      </c>
    </row>
    <row r="34" spans="2:12" ht="60">
      <c r="B34" s="5">
        <v>801116</v>
      </c>
      <c r="C34" s="15" t="s">
        <v>774</v>
      </c>
      <c r="D34" s="15" t="s">
        <v>80</v>
      </c>
      <c r="E34" s="15" t="s">
        <v>86</v>
      </c>
      <c r="F34" s="15" t="s">
        <v>92</v>
      </c>
      <c r="G34" s="15" t="s">
        <v>98</v>
      </c>
      <c r="H34" s="15">
        <v>3500000</v>
      </c>
      <c r="I34" s="15">
        <v>3500000</v>
      </c>
      <c r="J34" s="15" t="s">
        <v>32</v>
      </c>
      <c r="K34" s="15" t="s">
        <v>33</v>
      </c>
      <c r="L34" s="6" t="s">
        <v>100</v>
      </c>
    </row>
    <row r="35" spans="2:12" ht="60">
      <c r="B35" s="5">
        <v>80111601</v>
      </c>
      <c r="C35" s="15" t="s">
        <v>164</v>
      </c>
      <c r="D35" s="15" t="s">
        <v>80</v>
      </c>
      <c r="E35" s="15" t="s">
        <v>86</v>
      </c>
      <c r="F35" s="15" t="s">
        <v>92</v>
      </c>
      <c r="G35" s="15" t="s">
        <v>98</v>
      </c>
      <c r="H35" s="15">
        <v>1500000</v>
      </c>
      <c r="I35" s="15">
        <v>1500000</v>
      </c>
      <c r="J35" s="15" t="s">
        <v>32</v>
      </c>
      <c r="K35" s="15" t="s">
        <v>33</v>
      </c>
      <c r="L35" s="6" t="s">
        <v>100</v>
      </c>
    </row>
    <row r="36" spans="2:12" ht="90">
      <c r="B36" s="5">
        <v>94131500</v>
      </c>
      <c r="C36" s="15" t="s">
        <v>775</v>
      </c>
      <c r="D36" s="15" t="s">
        <v>80</v>
      </c>
      <c r="E36" s="15" t="s">
        <v>86</v>
      </c>
      <c r="F36" s="15" t="s">
        <v>92</v>
      </c>
      <c r="G36" s="15" t="s">
        <v>98</v>
      </c>
      <c r="H36" s="15">
        <v>15000000</v>
      </c>
      <c r="I36" s="15">
        <v>15000000</v>
      </c>
      <c r="J36" s="15" t="s">
        <v>32</v>
      </c>
      <c r="K36" s="15" t="s">
        <v>33</v>
      </c>
      <c r="L36" s="6" t="s">
        <v>100</v>
      </c>
    </row>
    <row r="37" spans="2:12" ht="75">
      <c r="B37" s="5">
        <v>80111601</v>
      </c>
      <c r="C37" s="15" t="s">
        <v>776</v>
      </c>
      <c r="D37" s="15" t="s">
        <v>80</v>
      </c>
      <c r="E37" s="15" t="s">
        <v>86</v>
      </c>
      <c r="F37" s="15" t="s">
        <v>92</v>
      </c>
      <c r="G37" s="15" t="s">
        <v>98</v>
      </c>
      <c r="H37" s="15">
        <v>3500000</v>
      </c>
      <c r="I37" s="15">
        <v>3500000</v>
      </c>
      <c r="J37" s="15" t="s">
        <v>32</v>
      </c>
      <c r="K37" s="15" t="s">
        <v>33</v>
      </c>
      <c r="L37" s="6" t="s">
        <v>100</v>
      </c>
    </row>
    <row r="38" spans="2:12" ht="60">
      <c r="B38" s="5">
        <v>80111601</v>
      </c>
      <c r="C38" s="15" t="s">
        <v>777</v>
      </c>
      <c r="D38" s="15" t="s">
        <v>80</v>
      </c>
      <c r="E38" s="15" t="s">
        <v>86</v>
      </c>
      <c r="F38" s="15" t="s">
        <v>92</v>
      </c>
      <c r="G38" s="15" t="s">
        <v>98</v>
      </c>
      <c r="H38" s="15">
        <v>1500000</v>
      </c>
      <c r="I38" s="15">
        <v>1500000</v>
      </c>
      <c r="J38" s="15" t="s">
        <v>32</v>
      </c>
      <c r="K38" s="15" t="s">
        <v>33</v>
      </c>
      <c r="L38" s="6" t="s">
        <v>100</v>
      </c>
    </row>
    <row r="39" spans="2:12" ht="45">
      <c r="B39" s="5">
        <v>80111601</v>
      </c>
      <c r="C39" s="15" t="s">
        <v>165</v>
      </c>
      <c r="D39" s="15" t="s">
        <v>74</v>
      </c>
      <c r="E39" s="15" t="s">
        <v>87</v>
      </c>
      <c r="F39" s="15" t="s">
        <v>92</v>
      </c>
      <c r="G39" s="15" t="s">
        <v>98</v>
      </c>
      <c r="H39" s="15">
        <v>3000000</v>
      </c>
      <c r="I39" s="15">
        <v>3000000</v>
      </c>
      <c r="J39" s="15" t="s">
        <v>32</v>
      </c>
      <c r="K39" s="15" t="s">
        <v>33</v>
      </c>
      <c r="L39" s="6" t="s">
        <v>100</v>
      </c>
    </row>
    <row r="40" spans="2:12" ht="45">
      <c r="B40" s="5">
        <v>801116</v>
      </c>
      <c r="C40" s="15" t="s">
        <v>165</v>
      </c>
      <c r="D40" s="15" t="s">
        <v>74</v>
      </c>
      <c r="E40" s="15" t="s">
        <v>87</v>
      </c>
      <c r="F40" s="15" t="s">
        <v>92</v>
      </c>
      <c r="G40" s="15" t="s">
        <v>98</v>
      </c>
      <c r="H40" s="15">
        <v>3000000</v>
      </c>
      <c r="I40" s="15">
        <v>3000000</v>
      </c>
      <c r="J40" s="15" t="s">
        <v>32</v>
      </c>
      <c r="K40" s="15" t="s">
        <v>33</v>
      </c>
      <c r="L40" s="6" t="s">
        <v>100</v>
      </c>
    </row>
    <row r="41" spans="2:12" ht="60">
      <c r="B41" s="5">
        <v>801116</v>
      </c>
      <c r="C41" s="15" t="s">
        <v>166</v>
      </c>
      <c r="D41" s="15" t="s">
        <v>81</v>
      </c>
      <c r="E41" s="15" t="s">
        <v>87</v>
      </c>
      <c r="F41" s="15" t="s">
        <v>92</v>
      </c>
      <c r="G41" s="15" t="s">
        <v>98</v>
      </c>
      <c r="H41" s="15">
        <v>7500000</v>
      </c>
      <c r="I41" s="15">
        <v>7500000</v>
      </c>
      <c r="J41" s="15" t="s">
        <v>32</v>
      </c>
      <c r="K41" s="15" t="s">
        <v>33</v>
      </c>
      <c r="L41" s="6" t="s">
        <v>100</v>
      </c>
    </row>
    <row r="42" spans="2:12" ht="60">
      <c r="B42" s="5">
        <v>801116</v>
      </c>
      <c r="C42" s="15" t="s">
        <v>166</v>
      </c>
      <c r="D42" s="15" t="s">
        <v>81</v>
      </c>
      <c r="E42" s="15" t="s">
        <v>87</v>
      </c>
      <c r="F42" s="15" t="s">
        <v>92</v>
      </c>
      <c r="G42" s="15" t="s">
        <v>98</v>
      </c>
      <c r="H42" s="15">
        <v>7500000</v>
      </c>
      <c r="I42" s="15">
        <v>7500000</v>
      </c>
      <c r="J42" s="15" t="s">
        <v>32</v>
      </c>
      <c r="K42" s="15" t="s">
        <v>33</v>
      </c>
      <c r="L42" s="6" t="s">
        <v>100</v>
      </c>
    </row>
    <row r="43" spans="2:12" ht="45">
      <c r="B43" s="5">
        <v>801116</v>
      </c>
      <c r="C43" s="15" t="s">
        <v>165</v>
      </c>
      <c r="D43" s="15" t="s">
        <v>81</v>
      </c>
      <c r="E43" s="15" t="s">
        <v>87</v>
      </c>
      <c r="F43" s="15" t="s">
        <v>92</v>
      </c>
      <c r="G43" s="15" t="s">
        <v>98</v>
      </c>
      <c r="H43" s="15">
        <v>6000000</v>
      </c>
      <c r="I43" s="15">
        <v>6000000</v>
      </c>
      <c r="J43" s="15" t="s">
        <v>32</v>
      </c>
      <c r="K43" s="15" t="s">
        <v>33</v>
      </c>
      <c r="L43" s="6" t="s">
        <v>100</v>
      </c>
    </row>
    <row r="44" spans="2:12" ht="45">
      <c r="B44" s="5">
        <v>801116</v>
      </c>
      <c r="C44" s="15" t="s">
        <v>167</v>
      </c>
      <c r="D44" s="15" t="s">
        <v>81</v>
      </c>
      <c r="E44" s="15" t="s">
        <v>87</v>
      </c>
      <c r="F44" s="15" t="s">
        <v>92</v>
      </c>
      <c r="G44" s="15" t="s">
        <v>98</v>
      </c>
      <c r="H44" s="15">
        <v>3600000</v>
      </c>
      <c r="I44" s="15">
        <v>3600000</v>
      </c>
      <c r="J44" s="15" t="s">
        <v>32</v>
      </c>
      <c r="K44" s="15" t="s">
        <v>33</v>
      </c>
      <c r="L44" s="6" t="s">
        <v>100</v>
      </c>
    </row>
    <row r="45" spans="2:12" ht="45">
      <c r="B45" s="5">
        <v>801116</v>
      </c>
      <c r="C45" s="15" t="s">
        <v>167</v>
      </c>
      <c r="D45" s="15" t="s">
        <v>81</v>
      </c>
      <c r="E45" s="15" t="s">
        <v>87</v>
      </c>
      <c r="F45" s="15" t="s">
        <v>92</v>
      </c>
      <c r="G45" s="15" t="s">
        <v>98</v>
      </c>
      <c r="H45" s="15">
        <v>3600000</v>
      </c>
      <c r="I45" s="15">
        <v>3600000</v>
      </c>
      <c r="J45" s="15" t="s">
        <v>32</v>
      </c>
      <c r="K45" s="15" t="s">
        <v>33</v>
      </c>
      <c r="L45" s="6" t="s">
        <v>100</v>
      </c>
    </row>
    <row r="46" spans="2:12" ht="60">
      <c r="B46" s="5">
        <v>801116</v>
      </c>
      <c r="C46" s="15" t="s">
        <v>168</v>
      </c>
      <c r="D46" s="15" t="s">
        <v>81</v>
      </c>
      <c r="E46" s="15" t="s">
        <v>87</v>
      </c>
      <c r="F46" s="15" t="s">
        <v>92</v>
      </c>
      <c r="G46" s="15" t="s">
        <v>98</v>
      </c>
      <c r="H46" s="15">
        <v>10500000</v>
      </c>
      <c r="I46" s="15">
        <v>10500000</v>
      </c>
      <c r="J46" s="15" t="s">
        <v>32</v>
      </c>
      <c r="K46" s="15" t="s">
        <v>33</v>
      </c>
      <c r="L46" s="6" t="s">
        <v>100</v>
      </c>
    </row>
    <row r="47" spans="2:12" ht="45">
      <c r="B47" s="5">
        <v>801116</v>
      </c>
      <c r="C47" s="15" t="s">
        <v>167</v>
      </c>
      <c r="D47" s="15" t="s">
        <v>81</v>
      </c>
      <c r="E47" s="15" t="s">
        <v>87</v>
      </c>
      <c r="F47" s="15" t="s">
        <v>92</v>
      </c>
      <c r="G47" s="15" t="s">
        <v>98</v>
      </c>
      <c r="H47" s="15">
        <v>2700000</v>
      </c>
      <c r="I47" s="15">
        <v>2700000</v>
      </c>
      <c r="J47" s="15" t="s">
        <v>32</v>
      </c>
      <c r="K47" s="15" t="s">
        <v>33</v>
      </c>
      <c r="L47" s="6" t="s">
        <v>100</v>
      </c>
    </row>
    <row r="48" spans="2:12" ht="60">
      <c r="B48" s="5">
        <v>801116</v>
      </c>
      <c r="C48" s="15" t="s">
        <v>778</v>
      </c>
      <c r="D48" s="15" t="s">
        <v>80</v>
      </c>
      <c r="E48" s="15" t="s">
        <v>86</v>
      </c>
      <c r="F48" s="15" t="s">
        <v>92</v>
      </c>
      <c r="G48" s="15" t="s">
        <v>98</v>
      </c>
      <c r="H48" s="15">
        <v>1250000</v>
      </c>
      <c r="I48" s="15">
        <v>1250000</v>
      </c>
      <c r="J48" s="15" t="s">
        <v>32</v>
      </c>
      <c r="K48" s="15" t="s">
        <v>33</v>
      </c>
      <c r="L48" s="6" t="s">
        <v>100</v>
      </c>
    </row>
    <row r="49" spans="2:12" ht="60">
      <c r="B49" s="5">
        <v>801116</v>
      </c>
      <c r="C49" s="15" t="s">
        <v>162</v>
      </c>
      <c r="D49" s="15" t="s">
        <v>77</v>
      </c>
      <c r="E49" s="15" t="s">
        <v>87</v>
      </c>
      <c r="F49" s="15" t="s">
        <v>92</v>
      </c>
      <c r="G49" s="15" t="s">
        <v>98</v>
      </c>
      <c r="H49" s="15">
        <v>27500000</v>
      </c>
      <c r="I49" s="15">
        <v>27500000</v>
      </c>
      <c r="J49" s="15" t="s">
        <v>32</v>
      </c>
      <c r="K49" s="15" t="s">
        <v>33</v>
      </c>
      <c r="L49" s="6" t="s">
        <v>100</v>
      </c>
    </row>
    <row r="50" spans="2:12" ht="60">
      <c r="B50" s="5">
        <v>801116</v>
      </c>
      <c r="C50" s="15" t="s">
        <v>779</v>
      </c>
      <c r="D50" s="15" t="s">
        <v>80</v>
      </c>
      <c r="E50" s="15" t="s">
        <v>86</v>
      </c>
      <c r="F50" s="15" t="s">
        <v>92</v>
      </c>
      <c r="G50" s="15" t="s">
        <v>98</v>
      </c>
      <c r="H50" s="15">
        <v>1250000</v>
      </c>
      <c r="I50" s="15">
        <v>1250000</v>
      </c>
      <c r="J50" s="15" t="s">
        <v>32</v>
      </c>
      <c r="K50" s="15" t="s">
        <v>33</v>
      </c>
      <c r="L50" s="6" t="s">
        <v>100</v>
      </c>
    </row>
    <row r="51" spans="2:12" ht="60">
      <c r="B51" s="5">
        <v>801116</v>
      </c>
      <c r="C51" s="15" t="s">
        <v>162</v>
      </c>
      <c r="D51" s="15" t="s">
        <v>77</v>
      </c>
      <c r="E51" s="15" t="s">
        <v>87</v>
      </c>
      <c r="F51" s="15" t="s">
        <v>92</v>
      </c>
      <c r="G51" s="15" t="s">
        <v>98</v>
      </c>
      <c r="H51" s="15">
        <v>27500000</v>
      </c>
      <c r="I51" s="15">
        <v>27500000</v>
      </c>
      <c r="J51" s="15" t="s">
        <v>32</v>
      </c>
      <c r="K51" s="15" t="s">
        <v>33</v>
      </c>
      <c r="L51" s="6" t="s">
        <v>100</v>
      </c>
    </row>
    <row r="52" spans="2:12" ht="60">
      <c r="B52" s="5">
        <v>801116</v>
      </c>
      <c r="C52" s="15" t="s">
        <v>162</v>
      </c>
      <c r="D52" s="15" t="s">
        <v>77</v>
      </c>
      <c r="E52" s="15" t="s">
        <v>87</v>
      </c>
      <c r="F52" s="15" t="s">
        <v>92</v>
      </c>
      <c r="G52" s="15" t="s">
        <v>98</v>
      </c>
      <c r="H52" s="15">
        <v>15000000</v>
      </c>
      <c r="I52" s="15">
        <v>15000000</v>
      </c>
      <c r="J52" s="15" t="s">
        <v>32</v>
      </c>
      <c r="K52" s="15" t="s">
        <v>33</v>
      </c>
      <c r="L52" s="6" t="s">
        <v>100</v>
      </c>
    </row>
    <row r="53" spans="2:12" ht="60">
      <c r="B53" s="5">
        <v>80111601</v>
      </c>
      <c r="C53" s="15" t="s">
        <v>163</v>
      </c>
      <c r="D53" s="15" t="s">
        <v>79</v>
      </c>
      <c r="E53" s="15" t="s">
        <v>87</v>
      </c>
      <c r="F53" s="15" t="s">
        <v>92</v>
      </c>
      <c r="G53" s="15" t="s">
        <v>98</v>
      </c>
      <c r="H53" s="15">
        <v>12500000</v>
      </c>
      <c r="I53" s="15">
        <v>12500000</v>
      </c>
      <c r="J53" s="15" t="s">
        <v>32</v>
      </c>
      <c r="K53" s="15" t="s">
        <v>33</v>
      </c>
      <c r="L53" s="6" t="s">
        <v>100</v>
      </c>
    </row>
    <row r="54" spans="2:12" ht="75">
      <c r="B54" s="5">
        <v>80111601</v>
      </c>
      <c r="C54" s="15" t="s">
        <v>169</v>
      </c>
      <c r="D54" s="15" t="s">
        <v>77</v>
      </c>
      <c r="E54" s="15" t="s">
        <v>87</v>
      </c>
      <c r="F54" s="15" t="s">
        <v>92</v>
      </c>
      <c r="G54" s="15" t="s">
        <v>98</v>
      </c>
      <c r="H54" s="15">
        <v>44000000</v>
      </c>
      <c r="I54" s="15">
        <v>44000000</v>
      </c>
      <c r="J54" s="15" t="s">
        <v>32</v>
      </c>
      <c r="K54" s="15" t="s">
        <v>33</v>
      </c>
      <c r="L54" s="6" t="s">
        <v>100</v>
      </c>
    </row>
    <row r="55" spans="2:12" ht="60">
      <c r="B55" s="5">
        <v>80111601</v>
      </c>
      <c r="C55" s="15" t="s">
        <v>170</v>
      </c>
      <c r="D55" s="15" t="s">
        <v>77</v>
      </c>
      <c r="E55" s="15" t="s">
        <v>87</v>
      </c>
      <c r="F55" s="15" t="s">
        <v>92</v>
      </c>
      <c r="G55" s="15" t="s">
        <v>98</v>
      </c>
      <c r="H55" s="15">
        <v>25000000</v>
      </c>
      <c r="I55" s="15">
        <v>25000000</v>
      </c>
      <c r="J55" s="15" t="s">
        <v>32</v>
      </c>
      <c r="K55" s="15" t="s">
        <v>33</v>
      </c>
      <c r="L55" s="6" t="s">
        <v>100</v>
      </c>
    </row>
    <row r="56" spans="2:12" ht="60">
      <c r="B56" s="5">
        <v>80111601</v>
      </c>
      <c r="C56" s="15" t="s">
        <v>171</v>
      </c>
      <c r="D56" s="15" t="s">
        <v>77</v>
      </c>
      <c r="E56" s="15" t="s">
        <v>87</v>
      </c>
      <c r="F56" s="15" t="s">
        <v>92</v>
      </c>
      <c r="G56" s="15" t="s">
        <v>98</v>
      </c>
      <c r="H56" s="15">
        <v>44000000</v>
      </c>
      <c r="I56" s="15">
        <v>44000000</v>
      </c>
      <c r="J56" s="15" t="s">
        <v>32</v>
      </c>
      <c r="K56" s="15" t="s">
        <v>33</v>
      </c>
      <c r="L56" s="6" t="s">
        <v>100</v>
      </c>
    </row>
    <row r="57" spans="2:12" ht="60">
      <c r="B57" s="5">
        <v>80111601</v>
      </c>
      <c r="C57" s="15" t="s">
        <v>172</v>
      </c>
      <c r="D57" s="15" t="s">
        <v>77</v>
      </c>
      <c r="E57" s="15" t="s">
        <v>87</v>
      </c>
      <c r="F57" s="15" t="s">
        <v>92</v>
      </c>
      <c r="G57" s="15" t="s">
        <v>98</v>
      </c>
      <c r="H57" s="15">
        <v>35000000</v>
      </c>
      <c r="I57" s="15">
        <v>35000000</v>
      </c>
      <c r="J57" s="15" t="s">
        <v>32</v>
      </c>
      <c r="K57" s="15" t="s">
        <v>33</v>
      </c>
      <c r="L57" s="6" t="s">
        <v>100</v>
      </c>
    </row>
    <row r="58" spans="2:12" ht="45">
      <c r="B58" s="5">
        <v>801116</v>
      </c>
      <c r="C58" s="15" t="s">
        <v>165</v>
      </c>
      <c r="D58" s="15" t="s">
        <v>74</v>
      </c>
      <c r="E58" s="15" t="s">
        <v>86</v>
      </c>
      <c r="F58" s="15" t="s">
        <v>92</v>
      </c>
      <c r="G58" s="15" t="s">
        <v>98</v>
      </c>
      <c r="H58" s="15">
        <v>4500000</v>
      </c>
      <c r="I58" s="15">
        <v>4500000</v>
      </c>
      <c r="J58" s="15" t="s">
        <v>32</v>
      </c>
      <c r="K58" s="15" t="s">
        <v>33</v>
      </c>
      <c r="L58" s="6" t="s">
        <v>100</v>
      </c>
    </row>
    <row r="59" spans="2:12" ht="45">
      <c r="B59" s="5">
        <v>801116</v>
      </c>
      <c r="C59" s="15" t="s">
        <v>165</v>
      </c>
      <c r="D59" s="15" t="s">
        <v>74</v>
      </c>
      <c r="E59" s="15" t="s">
        <v>86</v>
      </c>
      <c r="F59" s="15" t="s">
        <v>92</v>
      </c>
      <c r="G59" s="15" t="s">
        <v>98</v>
      </c>
      <c r="H59" s="15">
        <v>4500000</v>
      </c>
      <c r="I59" s="15">
        <v>4500000</v>
      </c>
      <c r="J59" s="15" t="s">
        <v>32</v>
      </c>
      <c r="K59" s="15" t="s">
        <v>33</v>
      </c>
      <c r="L59" s="6" t="s">
        <v>100</v>
      </c>
    </row>
    <row r="60" spans="2:12" ht="45">
      <c r="B60" s="5">
        <v>801116</v>
      </c>
      <c r="C60" s="15" t="s">
        <v>167</v>
      </c>
      <c r="D60" s="15" t="s">
        <v>74</v>
      </c>
      <c r="E60" s="15" t="s">
        <v>86</v>
      </c>
      <c r="F60" s="15" t="s">
        <v>92</v>
      </c>
      <c r="G60" s="15" t="s">
        <v>98</v>
      </c>
      <c r="H60" s="15">
        <v>2700000</v>
      </c>
      <c r="I60" s="15">
        <v>2700000</v>
      </c>
      <c r="J60" s="15" t="s">
        <v>32</v>
      </c>
      <c r="K60" s="15" t="s">
        <v>33</v>
      </c>
      <c r="L60" s="6" t="s">
        <v>100</v>
      </c>
    </row>
    <row r="61" spans="2:12" ht="45">
      <c r="B61" s="5">
        <v>801116</v>
      </c>
      <c r="C61" s="15" t="s">
        <v>167</v>
      </c>
      <c r="D61" s="15" t="s">
        <v>81</v>
      </c>
      <c r="E61" s="15" t="s">
        <v>86</v>
      </c>
      <c r="F61" s="15" t="s">
        <v>92</v>
      </c>
      <c r="G61" s="15" t="s">
        <v>98</v>
      </c>
      <c r="H61" s="15">
        <v>2700000</v>
      </c>
      <c r="I61" s="15">
        <v>2700000</v>
      </c>
      <c r="J61" s="15" t="s">
        <v>32</v>
      </c>
      <c r="K61" s="15" t="s">
        <v>33</v>
      </c>
      <c r="L61" s="6" t="s">
        <v>100</v>
      </c>
    </row>
    <row r="62" spans="2:12" ht="45">
      <c r="B62" s="5">
        <v>801116</v>
      </c>
      <c r="C62" s="15" t="s">
        <v>167</v>
      </c>
      <c r="D62" s="15" t="s">
        <v>81</v>
      </c>
      <c r="E62" s="15" t="s">
        <v>86</v>
      </c>
      <c r="F62" s="15" t="s">
        <v>92</v>
      </c>
      <c r="G62" s="15" t="s">
        <v>98</v>
      </c>
      <c r="H62" s="15">
        <v>2700000</v>
      </c>
      <c r="I62" s="15">
        <v>2700000</v>
      </c>
      <c r="J62" s="15" t="s">
        <v>32</v>
      </c>
      <c r="K62" s="15" t="s">
        <v>33</v>
      </c>
      <c r="L62" s="6" t="s">
        <v>100</v>
      </c>
    </row>
    <row r="63" spans="2:12" ht="60">
      <c r="B63" s="5" t="s">
        <v>38</v>
      </c>
      <c r="C63" s="15" t="s">
        <v>780</v>
      </c>
      <c r="D63" s="15" t="s">
        <v>80</v>
      </c>
      <c r="E63" s="15" t="s">
        <v>86</v>
      </c>
      <c r="F63" s="15" t="s">
        <v>94</v>
      </c>
      <c r="G63" s="15" t="s">
        <v>99</v>
      </c>
      <c r="H63" s="15">
        <f>91091614+386-27120187-27419260-10000000-21173093-2502593-921867-825393+668653</f>
        <v>1798260</v>
      </c>
      <c r="I63" s="15">
        <f>91091614+386-27120187-27419260-10000000-21173093-2502593-921867-825393+668653</f>
        <v>1798260</v>
      </c>
      <c r="J63" s="15" t="s">
        <v>32</v>
      </c>
      <c r="K63" s="15" t="s">
        <v>33</v>
      </c>
      <c r="L63" s="6" t="s">
        <v>100</v>
      </c>
    </row>
    <row r="64" spans="2:12" ht="60">
      <c r="B64" s="5" t="s">
        <v>39</v>
      </c>
      <c r="C64" s="15" t="s">
        <v>173</v>
      </c>
      <c r="D64" s="15" t="s">
        <v>80</v>
      </c>
      <c r="E64" s="15" t="s">
        <v>86</v>
      </c>
      <c r="F64" s="15" t="s">
        <v>94</v>
      </c>
      <c r="G64" s="15" t="s">
        <v>99</v>
      </c>
      <c r="H64" s="15">
        <f>2502593+921867-42680</f>
        <v>3381780</v>
      </c>
      <c r="I64" s="15">
        <f>2502593+921867-42680</f>
        <v>3381780</v>
      </c>
      <c r="J64" s="15" t="s">
        <v>32</v>
      </c>
      <c r="K64" s="15" t="s">
        <v>33</v>
      </c>
      <c r="L64" s="6" t="s">
        <v>100</v>
      </c>
    </row>
    <row r="65" spans="2:12" ht="45">
      <c r="B65" s="5">
        <v>80111601</v>
      </c>
      <c r="C65" s="15" t="s">
        <v>174</v>
      </c>
      <c r="D65" s="15" t="s">
        <v>82</v>
      </c>
      <c r="E65" s="15" t="s">
        <v>86</v>
      </c>
      <c r="F65" s="15" t="s">
        <v>95</v>
      </c>
      <c r="G65" s="15" t="s">
        <v>99</v>
      </c>
      <c r="H65" s="15">
        <v>20504440</v>
      </c>
      <c r="I65" s="15">
        <v>20504440</v>
      </c>
      <c r="J65" s="15" t="s">
        <v>32</v>
      </c>
      <c r="K65" s="15" t="s">
        <v>33</v>
      </c>
      <c r="L65" s="6" t="s">
        <v>100</v>
      </c>
    </row>
    <row r="66" spans="2:12" ht="60">
      <c r="B66" s="5">
        <v>80111601</v>
      </c>
      <c r="C66" s="15" t="s">
        <v>781</v>
      </c>
      <c r="D66" s="15" t="s">
        <v>82</v>
      </c>
      <c r="E66" s="15" t="s">
        <v>86</v>
      </c>
      <c r="F66" s="15" t="s">
        <v>92</v>
      </c>
      <c r="G66" s="15" t="s">
        <v>99</v>
      </c>
      <c r="H66" s="15">
        <v>2250000</v>
      </c>
      <c r="I66" s="15">
        <v>2250000</v>
      </c>
      <c r="J66" s="15" t="s">
        <v>32</v>
      </c>
      <c r="K66" s="15" t="s">
        <v>33</v>
      </c>
      <c r="L66" s="6" t="s">
        <v>100</v>
      </c>
    </row>
    <row r="67" spans="2:12" ht="60">
      <c r="B67" s="5">
        <v>80111601</v>
      </c>
      <c r="C67" s="15" t="s">
        <v>782</v>
      </c>
      <c r="D67" s="15" t="s">
        <v>82</v>
      </c>
      <c r="E67" s="15" t="s">
        <v>86</v>
      </c>
      <c r="F67" s="15" t="s">
        <v>92</v>
      </c>
      <c r="G67" s="15" t="s">
        <v>99</v>
      </c>
      <c r="H67" s="15">
        <v>1500000</v>
      </c>
      <c r="I67" s="15">
        <v>1500000</v>
      </c>
      <c r="J67" s="15" t="s">
        <v>32</v>
      </c>
      <c r="K67" s="15" t="s">
        <v>33</v>
      </c>
      <c r="L67" s="6" t="s">
        <v>100</v>
      </c>
    </row>
    <row r="68" spans="2:12" ht="45">
      <c r="B68" s="5">
        <v>80111601</v>
      </c>
      <c r="C68" s="15" t="s">
        <v>783</v>
      </c>
      <c r="D68" s="15" t="s">
        <v>82</v>
      </c>
      <c r="E68" s="15" t="s">
        <v>86</v>
      </c>
      <c r="F68" s="15" t="s">
        <v>92</v>
      </c>
      <c r="G68" s="15" t="s">
        <v>99</v>
      </c>
      <c r="H68" s="15">
        <v>3750000</v>
      </c>
      <c r="I68" s="15">
        <v>3750000</v>
      </c>
      <c r="J68" s="15" t="s">
        <v>32</v>
      </c>
      <c r="K68" s="15" t="s">
        <v>33</v>
      </c>
      <c r="L68" s="6" t="s">
        <v>100</v>
      </c>
    </row>
    <row r="69" spans="2:12" ht="45">
      <c r="B69" s="5">
        <v>80111601</v>
      </c>
      <c r="C69" s="15" t="s">
        <v>784</v>
      </c>
      <c r="D69" s="15" t="s">
        <v>82</v>
      </c>
      <c r="E69" s="15" t="s">
        <v>86</v>
      </c>
      <c r="F69" s="15" t="s">
        <v>92</v>
      </c>
      <c r="G69" s="15" t="s">
        <v>99</v>
      </c>
      <c r="H69" s="15">
        <v>2500000</v>
      </c>
      <c r="I69" s="15">
        <v>2500000</v>
      </c>
      <c r="J69" s="15" t="s">
        <v>32</v>
      </c>
      <c r="K69" s="15" t="s">
        <v>33</v>
      </c>
      <c r="L69" s="6" t="s">
        <v>100</v>
      </c>
    </row>
    <row r="70" spans="2:12" ht="60">
      <c r="B70" s="5" t="s">
        <v>40</v>
      </c>
      <c r="C70" s="15" t="s">
        <v>175</v>
      </c>
      <c r="D70" s="15" t="s">
        <v>80</v>
      </c>
      <c r="E70" s="15" t="s">
        <v>86</v>
      </c>
      <c r="F70" s="15" t="s">
        <v>94</v>
      </c>
      <c r="G70" s="15" t="s">
        <v>99</v>
      </c>
      <c r="H70" s="15">
        <v>27341306</v>
      </c>
      <c r="I70" s="15">
        <v>27341306</v>
      </c>
      <c r="J70" s="15" t="s">
        <v>32</v>
      </c>
      <c r="K70" s="15" t="s">
        <v>33</v>
      </c>
      <c r="L70" s="6" t="s">
        <v>100</v>
      </c>
    </row>
    <row r="71" spans="2:12" ht="45">
      <c r="B71" s="5" t="s">
        <v>41</v>
      </c>
      <c r="C71" s="15" t="s">
        <v>176</v>
      </c>
      <c r="D71" s="15" t="s">
        <v>82</v>
      </c>
      <c r="E71" s="15" t="s">
        <v>86</v>
      </c>
      <c r="F71" s="15" t="s">
        <v>94</v>
      </c>
      <c r="G71" s="15" t="s">
        <v>99</v>
      </c>
      <c r="H71" s="15">
        <v>17145580</v>
      </c>
      <c r="I71" s="15">
        <v>17145580</v>
      </c>
      <c r="J71" s="15" t="s">
        <v>32</v>
      </c>
      <c r="K71" s="15" t="s">
        <v>33</v>
      </c>
      <c r="L71" s="6" t="s">
        <v>100</v>
      </c>
    </row>
    <row r="72" spans="2:12" ht="60">
      <c r="B72" s="5" t="s">
        <v>39</v>
      </c>
      <c r="C72" s="15" t="s">
        <v>173</v>
      </c>
      <c r="D72" s="15" t="s">
        <v>80</v>
      </c>
      <c r="E72" s="15" t="s">
        <v>86</v>
      </c>
      <c r="F72" s="15" t="s">
        <v>94</v>
      </c>
      <c r="G72" s="15" t="s">
        <v>99</v>
      </c>
      <c r="H72" s="15">
        <v>7808000</v>
      </c>
      <c r="I72" s="15">
        <v>7808000</v>
      </c>
      <c r="J72" s="15" t="s">
        <v>32</v>
      </c>
      <c r="K72" s="15" t="s">
        <v>33</v>
      </c>
      <c r="L72" s="6" t="s">
        <v>100</v>
      </c>
    </row>
    <row r="73" spans="2:12" ht="30">
      <c r="B73" s="5">
        <v>80111601</v>
      </c>
      <c r="C73" s="15" t="s">
        <v>177</v>
      </c>
      <c r="D73" s="15" t="s">
        <v>77</v>
      </c>
      <c r="E73" s="15" t="s">
        <v>87</v>
      </c>
      <c r="F73" s="15" t="s">
        <v>92</v>
      </c>
      <c r="G73" s="15" t="s">
        <v>98</v>
      </c>
      <c r="H73" s="15">
        <v>25000000</v>
      </c>
      <c r="I73" s="15">
        <v>25000000</v>
      </c>
      <c r="J73" s="15" t="s">
        <v>32</v>
      </c>
      <c r="K73" s="15" t="s">
        <v>33</v>
      </c>
      <c r="L73" s="6" t="s">
        <v>100</v>
      </c>
    </row>
    <row r="74" spans="2:12" ht="30">
      <c r="B74" s="5">
        <v>80111601</v>
      </c>
      <c r="C74" s="15" t="s">
        <v>177</v>
      </c>
      <c r="D74" s="15" t="s">
        <v>77</v>
      </c>
      <c r="E74" s="15" t="s">
        <v>87</v>
      </c>
      <c r="F74" s="15" t="s">
        <v>92</v>
      </c>
      <c r="G74" s="15" t="s">
        <v>98</v>
      </c>
      <c r="H74" s="15">
        <v>22500000</v>
      </c>
      <c r="I74" s="15">
        <v>22500000</v>
      </c>
      <c r="J74" s="15" t="s">
        <v>32</v>
      </c>
      <c r="K74" s="15" t="s">
        <v>33</v>
      </c>
      <c r="L74" s="6" t="s">
        <v>100</v>
      </c>
    </row>
    <row r="75" spans="2:12" ht="60">
      <c r="B75" s="5">
        <v>80111601</v>
      </c>
      <c r="C75" s="15" t="s">
        <v>178</v>
      </c>
      <c r="D75" s="15" t="s">
        <v>77</v>
      </c>
      <c r="E75" s="15" t="s">
        <v>87</v>
      </c>
      <c r="F75" s="15" t="s">
        <v>92</v>
      </c>
      <c r="G75" s="15" t="s">
        <v>98</v>
      </c>
      <c r="H75" s="15">
        <v>15000000</v>
      </c>
      <c r="I75" s="15">
        <v>15000000</v>
      </c>
      <c r="J75" s="15" t="s">
        <v>32</v>
      </c>
      <c r="K75" s="15" t="s">
        <v>33</v>
      </c>
      <c r="L75" s="6" t="s">
        <v>100</v>
      </c>
    </row>
    <row r="76" spans="2:12" ht="60">
      <c r="B76" s="5">
        <v>80111601</v>
      </c>
      <c r="C76" s="15" t="s">
        <v>179</v>
      </c>
      <c r="D76" s="15" t="s">
        <v>77</v>
      </c>
      <c r="E76" s="15" t="s">
        <v>87</v>
      </c>
      <c r="F76" s="15" t="s">
        <v>92</v>
      </c>
      <c r="G76" s="15" t="s">
        <v>98</v>
      </c>
      <c r="H76" s="15">
        <v>13500000</v>
      </c>
      <c r="I76" s="15">
        <v>13500000</v>
      </c>
      <c r="J76" s="15" t="s">
        <v>32</v>
      </c>
      <c r="K76" s="15" t="s">
        <v>33</v>
      </c>
      <c r="L76" s="6" t="s">
        <v>100</v>
      </c>
    </row>
    <row r="77" spans="2:12" ht="60">
      <c r="B77" s="5">
        <v>80111601</v>
      </c>
      <c r="C77" s="15" t="s">
        <v>180</v>
      </c>
      <c r="D77" s="15" t="s">
        <v>77</v>
      </c>
      <c r="E77" s="15" t="s">
        <v>87</v>
      </c>
      <c r="F77" s="15" t="s">
        <v>92</v>
      </c>
      <c r="G77" s="15" t="s">
        <v>98</v>
      </c>
      <c r="H77" s="15">
        <v>33000000</v>
      </c>
      <c r="I77" s="15">
        <v>33000000</v>
      </c>
      <c r="J77" s="15" t="s">
        <v>32</v>
      </c>
      <c r="K77" s="15" t="s">
        <v>33</v>
      </c>
      <c r="L77" s="6" t="s">
        <v>100</v>
      </c>
    </row>
    <row r="78" spans="2:12" ht="60">
      <c r="B78" s="5">
        <v>80111601</v>
      </c>
      <c r="C78" s="15" t="s">
        <v>180</v>
      </c>
      <c r="D78" s="15" t="s">
        <v>77</v>
      </c>
      <c r="E78" s="15" t="s">
        <v>87</v>
      </c>
      <c r="F78" s="15" t="s">
        <v>92</v>
      </c>
      <c r="G78" s="15" t="s">
        <v>98</v>
      </c>
      <c r="H78" s="15">
        <v>55000000</v>
      </c>
      <c r="I78" s="15">
        <v>55000000</v>
      </c>
      <c r="J78" s="15" t="s">
        <v>32</v>
      </c>
      <c r="K78" s="15" t="s">
        <v>33</v>
      </c>
      <c r="L78" s="6" t="s">
        <v>100</v>
      </c>
    </row>
    <row r="79" spans="2:12" ht="60">
      <c r="B79" s="5">
        <v>80111601</v>
      </c>
      <c r="C79" s="15" t="s">
        <v>180</v>
      </c>
      <c r="D79" s="15" t="s">
        <v>77</v>
      </c>
      <c r="E79" s="15" t="s">
        <v>87</v>
      </c>
      <c r="F79" s="15" t="s">
        <v>92</v>
      </c>
      <c r="G79" s="15" t="s">
        <v>98</v>
      </c>
      <c r="H79" s="15">
        <v>55000000</v>
      </c>
      <c r="I79" s="15">
        <v>55000000</v>
      </c>
      <c r="J79" s="15" t="s">
        <v>32</v>
      </c>
      <c r="K79" s="15" t="s">
        <v>33</v>
      </c>
      <c r="L79" s="6" t="s">
        <v>100</v>
      </c>
    </row>
    <row r="80" spans="2:12" ht="45">
      <c r="B80" s="5">
        <v>93141701</v>
      </c>
      <c r="C80" s="15" t="s">
        <v>181</v>
      </c>
      <c r="D80" s="15" t="s">
        <v>75</v>
      </c>
      <c r="E80" s="15" t="s">
        <v>86</v>
      </c>
      <c r="F80" s="15" t="s">
        <v>96</v>
      </c>
      <c r="G80" s="15" t="s">
        <v>98</v>
      </c>
      <c r="H80" s="15">
        <v>3000000</v>
      </c>
      <c r="I80" s="15">
        <v>3000000</v>
      </c>
      <c r="J80" s="15" t="s">
        <v>32</v>
      </c>
      <c r="K80" s="15" t="s">
        <v>33</v>
      </c>
      <c r="L80" s="6" t="s">
        <v>100</v>
      </c>
    </row>
    <row r="81" spans="2:12" ht="45">
      <c r="B81" s="5" t="s">
        <v>42</v>
      </c>
      <c r="C81" s="15" t="s">
        <v>182</v>
      </c>
      <c r="D81" s="15" t="s">
        <v>83</v>
      </c>
      <c r="E81" s="15" t="s">
        <v>86</v>
      </c>
      <c r="F81" s="15" t="s">
        <v>95</v>
      </c>
      <c r="G81" s="15" t="s">
        <v>98</v>
      </c>
      <c r="H81" s="15">
        <v>3000000</v>
      </c>
      <c r="I81" s="15">
        <v>3000000</v>
      </c>
      <c r="J81" s="15" t="s">
        <v>32</v>
      </c>
      <c r="K81" s="15" t="s">
        <v>33</v>
      </c>
      <c r="L81" s="6" t="s">
        <v>100</v>
      </c>
    </row>
    <row r="82" spans="2:12" ht="60">
      <c r="B82" s="5">
        <v>80131506</v>
      </c>
      <c r="C82" s="15" t="s">
        <v>183</v>
      </c>
      <c r="D82" s="15" t="s">
        <v>83</v>
      </c>
      <c r="E82" s="15" t="s">
        <v>86</v>
      </c>
      <c r="F82" s="15" t="s">
        <v>93</v>
      </c>
      <c r="G82" s="15" t="s">
        <v>98</v>
      </c>
      <c r="H82" s="15">
        <v>3000000</v>
      </c>
      <c r="I82" s="15">
        <v>3000000</v>
      </c>
      <c r="J82" s="15" t="s">
        <v>32</v>
      </c>
      <c r="K82" s="15" t="s">
        <v>33</v>
      </c>
      <c r="L82" s="6" t="s">
        <v>100</v>
      </c>
    </row>
    <row r="83" spans="2:12" ht="60">
      <c r="B83" s="5" t="s">
        <v>43</v>
      </c>
      <c r="C83" s="15" t="s">
        <v>184</v>
      </c>
      <c r="D83" s="15" t="s">
        <v>75</v>
      </c>
      <c r="E83" s="15" t="s">
        <v>86</v>
      </c>
      <c r="F83" s="15" t="s">
        <v>93</v>
      </c>
      <c r="G83" s="15" t="s">
        <v>98</v>
      </c>
      <c r="H83" s="15">
        <v>3000000</v>
      </c>
      <c r="I83" s="15">
        <v>3000000</v>
      </c>
      <c r="J83" s="15" t="s">
        <v>32</v>
      </c>
      <c r="K83" s="15" t="s">
        <v>33</v>
      </c>
      <c r="L83" s="6" t="s">
        <v>100</v>
      </c>
    </row>
    <row r="84" spans="2:12" ht="60">
      <c r="B84" s="5" t="s">
        <v>44</v>
      </c>
      <c r="C84" s="15" t="s">
        <v>185</v>
      </c>
      <c r="D84" s="15" t="s">
        <v>83</v>
      </c>
      <c r="E84" s="15" t="s">
        <v>86</v>
      </c>
      <c r="F84" s="15" t="s">
        <v>93</v>
      </c>
      <c r="G84" s="15" t="s">
        <v>98</v>
      </c>
      <c r="H84" s="15">
        <v>3000000</v>
      </c>
      <c r="I84" s="15">
        <v>3000000</v>
      </c>
      <c r="J84" s="15" t="s">
        <v>32</v>
      </c>
      <c r="K84" s="15" t="s">
        <v>33</v>
      </c>
      <c r="L84" s="6" t="s">
        <v>100</v>
      </c>
    </row>
    <row r="85" spans="2:12" ht="45">
      <c r="B85" s="5" t="s">
        <v>45</v>
      </c>
      <c r="C85" s="15" t="s">
        <v>186</v>
      </c>
      <c r="D85" s="15" t="s">
        <v>83</v>
      </c>
      <c r="E85" s="15" t="s">
        <v>87</v>
      </c>
      <c r="F85" s="15" t="s">
        <v>95</v>
      </c>
      <c r="G85" s="15" t="s">
        <v>98</v>
      </c>
      <c r="H85" s="15">
        <v>5000000</v>
      </c>
      <c r="I85" s="15">
        <v>5000000</v>
      </c>
      <c r="J85" s="15" t="s">
        <v>32</v>
      </c>
      <c r="K85" s="15" t="s">
        <v>33</v>
      </c>
      <c r="L85" s="6" t="s">
        <v>100</v>
      </c>
    </row>
    <row r="86" spans="2:12" ht="45">
      <c r="B86" s="5">
        <v>80111601</v>
      </c>
      <c r="C86" s="15" t="s">
        <v>167</v>
      </c>
      <c r="D86" s="15" t="s">
        <v>79</v>
      </c>
      <c r="E86" s="15" t="s">
        <v>86</v>
      </c>
      <c r="F86" s="15" t="s">
        <v>92</v>
      </c>
      <c r="G86" s="15" t="s">
        <v>98</v>
      </c>
      <c r="H86" s="15">
        <v>3000000</v>
      </c>
      <c r="I86" s="15">
        <v>3000000</v>
      </c>
      <c r="J86" s="15" t="s">
        <v>32</v>
      </c>
      <c r="K86" s="15" t="s">
        <v>33</v>
      </c>
      <c r="L86" s="6" t="s">
        <v>100</v>
      </c>
    </row>
    <row r="87" spans="2:12" ht="45">
      <c r="B87" s="5">
        <v>80111601</v>
      </c>
      <c r="C87" s="15" t="s">
        <v>167</v>
      </c>
      <c r="D87" s="15" t="s">
        <v>79</v>
      </c>
      <c r="E87" s="15" t="s">
        <v>86</v>
      </c>
      <c r="F87" s="15" t="s">
        <v>92</v>
      </c>
      <c r="G87" s="15" t="s">
        <v>98</v>
      </c>
      <c r="H87" s="15">
        <v>1500000</v>
      </c>
      <c r="I87" s="15">
        <v>1500000</v>
      </c>
      <c r="J87" s="15" t="s">
        <v>32</v>
      </c>
      <c r="K87" s="15" t="s">
        <v>33</v>
      </c>
      <c r="L87" s="6" t="s">
        <v>100</v>
      </c>
    </row>
    <row r="88" spans="2:12" ht="45">
      <c r="B88" s="5">
        <v>90101602</v>
      </c>
      <c r="C88" s="15" t="s">
        <v>187</v>
      </c>
      <c r="D88" s="15" t="s">
        <v>83</v>
      </c>
      <c r="E88" s="15" t="s">
        <v>86</v>
      </c>
      <c r="F88" s="15" t="s">
        <v>94</v>
      </c>
      <c r="G88" s="15" t="s">
        <v>98</v>
      </c>
      <c r="H88" s="15">
        <v>3000000</v>
      </c>
      <c r="I88" s="15">
        <v>3000000</v>
      </c>
      <c r="J88" s="15" t="s">
        <v>32</v>
      </c>
      <c r="K88" s="15" t="s">
        <v>33</v>
      </c>
      <c r="L88" s="6" t="s">
        <v>100</v>
      </c>
    </row>
    <row r="89" spans="2:12" ht="45">
      <c r="B89" s="5">
        <v>30161707</v>
      </c>
      <c r="C89" s="15" t="s">
        <v>188</v>
      </c>
      <c r="D89" s="15" t="s">
        <v>81</v>
      </c>
      <c r="E89" s="15" t="s">
        <v>86</v>
      </c>
      <c r="F89" s="15" t="s">
        <v>94</v>
      </c>
      <c r="G89" s="15" t="s">
        <v>98</v>
      </c>
      <c r="H89" s="15">
        <f>2000000-1400000+210343-22170</f>
        <v>788173</v>
      </c>
      <c r="I89" s="15">
        <f>2000000-1400000+210343-22170</f>
        <v>788173</v>
      </c>
      <c r="J89" s="15" t="s">
        <v>32</v>
      </c>
      <c r="K89" s="15" t="s">
        <v>33</v>
      </c>
      <c r="L89" s="6" t="s">
        <v>100</v>
      </c>
    </row>
    <row r="90" spans="2:12" ht="60">
      <c r="B90" s="5" t="s">
        <v>38</v>
      </c>
      <c r="C90" s="15" t="s">
        <v>780</v>
      </c>
      <c r="D90" s="15" t="s">
        <v>80</v>
      </c>
      <c r="E90" s="15" t="s">
        <v>86</v>
      </c>
      <c r="F90" s="15" t="s">
        <v>94</v>
      </c>
      <c r="G90" s="15" t="s">
        <v>98</v>
      </c>
      <c r="H90" s="15">
        <v>2348756</v>
      </c>
      <c r="I90" s="15">
        <v>2348756</v>
      </c>
      <c r="J90" s="15" t="s">
        <v>32</v>
      </c>
      <c r="K90" s="15" t="s">
        <v>33</v>
      </c>
      <c r="L90" s="6" t="s">
        <v>100</v>
      </c>
    </row>
    <row r="91" spans="2:12" ht="75">
      <c r="B91" s="5" t="s">
        <v>38</v>
      </c>
      <c r="C91" s="15" t="s">
        <v>189</v>
      </c>
      <c r="D91" s="15" t="s">
        <v>82</v>
      </c>
      <c r="E91" s="15" t="s">
        <v>86</v>
      </c>
      <c r="F91" s="15" t="s">
        <v>94</v>
      </c>
      <c r="G91" s="15" t="s">
        <v>98</v>
      </c>
      <c r="H91" s="15">
        <v>27618163</v>
      </c>
      <c r="I91" s="15">
        <v>27618163</v>
      </c>
      <c r="J91" s="15" t="s">
        <v>32</v>
      </c>
      <c r="K91" s="15" t="s">
        <v>33</v>
      </c>
      <c r="L91" s="6" t="s">
        <v>100</v>
      </c>
    </row>
    <row r="92" spans="2:12" ht="75">
      <c r="B92" s="5">
        <v>94131500</v>
      </c>
      <c r="C92" s="15" t="s">
        <v>190</v>
      </c>
      <c r="D92" s="15" t="s">
        <v>75</v>
      </c>
      <c r="E92" s="15" t="s">
        <v>86</v>
      </c>
      <c r="F92" s="15" t="s">
        <v>92</v>
      </c>
      <c r="G92" s="15" t="s">
        <v>98</v>
      </c>
      <c r="H92" s="15">
        <v>150000000</v>
      </c>
      <c r="I92" s="15">
        <v>150000000</v>
      </c>
      <c r="J92" s="15" t="s">
        <v>32</v>
      </c>
      <c r="K92" s="15" t="s">
        <v>33</v>
      </c>
      <c r="L92" s="6" t="s">
        <v>100</v>
      </c>
    </row>
    <row r="93" spans="2:12" ht="45">
      <c r="B93" s="5">
        <v>30161707</v>
      </c>
      <c r="C93" s="15" t="s">
        <v>188</v>
      </c>
      <c r="D93" s="15" t="s">
        <v>81</v>
      </c>
      <c r="E93" s="15" t="s">
        <v>86</v>
      </c>
      <c r="F93" s="15" t="s">
        <v>94</v>
      </c>
      <c r="G93" s="15" t="s">
        <v>98</v>
      </c>
      <c r="H93" s="15">
        <f>5000000+40000000+5000000+15000000-10294365-27393608-15000000-10000000-47524</f>
        <v>2264503</v>
      </c>
      <c r="I93" s="15">
        <f>5000000+40000000+5000000+15000000-10294365-27393608-15000000-10000000-47524</f>
        <v>2264503</v>
      </c>
      <c r="J93" s="15" t="s">
        <v>32</v>
      </c>
      <c r="K93" s="15" t="s">
        <v>33</v>
      </c>
      <c r="L93" s="6" t="s">
        <v>100</v>
      </c>
    </row>
    <row r="94" spans="2:12" ht="30">
      <c r="B94" s="5">
        <v>80111601</v>
      </c>
      <c r="C94" s="15" t="s">
        <v>191</v>
      </c>
      <c r="D94" s="15" t="s">
        <v>80</v>
      </c>
      <c r="E94" s="15" t="s">
        <v>86</v>
      </c>
      <c r="F94" s="15" t="s">
        <v>92</v>
      </c>
      <c r="G94" s="15" t="s">
        <v>98</v>
      </c>
      <c r="H94" s="15">
        <v>11948000</v>
      </c>
      <c r="I94" s="15">
        <v>11948000</v>
      </c>
      <c r="J94" s="15" t="s">
        <v>32</v>
      </c>
      <c r="K94" s="15" t="s">
        <v>33</v>
      </c>
      <c r="L94" s="6" t="s">
        <v>100</v>
      </c>
    </row>
    <row r="95" spans="2:12" ht="60">
      <c r="B95" s="5" t="s">
        <v>46</v>
      </c>
      <c r="C95" s="15" t="s">
        <v>192</v>
      </c>
      <c r="D95" s="15" t="s">
        <v>74</v>
      </c>
      <c r="E95" s="15" t="s">
        <v>86</v>
      </c>
      <c r="F95" s="15" t="s">
        <v>93</v>
      </c>
      <c r="G95" s="15" t="s">
        <v>98</v>
      </c>
      <c r="H95" s="15">
        <v>2183032</v>
      </c>
      <c r="I95" s="15">
        <v>2183032</v>
      </c>
      <c r="J95" s="15" t="s">
        <v>32</v>
      </c>
      <c r="K95" s="15" t="s">
        <v>33</v>
      </c>
      <c r="L95" s="6" t="s">
        <v>100</v>
      </c>
    </row>
    <row r="96" spans="2:12" ht="60">
      <c r="B96" s="5" t="s">
        <v>46</v>
      </c>
      <c r="C96" s="15" t="s">
        <v>192</v>
      </c>
      <c r="D96" s="15" t="s">
        <v>74</v>
      </c>
      <c r="E96" s="15" t="s">
        <v>86</v>
      </c>
      <c r="F96" s="15" t="s">
        <v>93</v>
      </c>
      <c r="G96" s="15" t="s">
        <v>98</v>
      </c>
      <c r="H96" s="15">
        <v>5792500</v>
      </c>
      <c r="I96" s="15">
        <v>5792500</v>
      </c>
      <c r="J96" s="15" t="s">
        <v>32</v>
      </c>
      <c r="K96" s="15" t="s">
        <v>33</v>
      </c>
      <c r="L96" s="6" t="s">
        <v>100</v>
      </c>
    </row>
    <row r="97" spans="2:12" ht="45">
      <c r="B97" s="5">
        <v>30161707</v>
      </c>
      <c r="C97" s="15" t="s">
        <v>188</v>
      </c>
      <c r="D97" s="15" t="s">
        <v>81</v>
      </c>
      <c r="E97" s="15" t="s">
        <v>86</v>
      </c>
      <c r="F97" s="15" t="s">
        <v>94</v>
      </c>
      <c r="G97" s="15" t="s">
        <v>98</v>
      </c>
      <c r="H97" s="15">
        <v>1842380</v>
      </c>
      <c r="I97" s="15">
        <v>1842380</v>
      </c>
      <c r="J97" s="15" t="s">
        <v>32</v>
      </c>
      <c r="K97" s="15" t="s">
        <v>33</v>
      </c>
      <c r="L97" s="6" t="s">
        <v>100</v>
      </c>
    </row>
    <row r="98" spans="2:12" ht="60">
      <c r="B98" s="5" t="s">
        <v>38</v>
      </c>
      <c r="C98" s="15" t="s">
        <v>785</v>
      </c>
      <c r="D98" s="15" t="s">
        <v>80</v>
      </c>
      <c r="E98" s="15" t="s">
        <v>86</v>
      </c>
      <c r="F98" s="15" t="s">
        <v>94</v>
      </c>
      <c r="G98" s="15" t="s">
        <v>98</v>
      </c>
      <c r="H98" s="15">
        <f>15000000-5337935</f>
        <v>9662065</v>
      </c>
      <c r="I98" s="15">
        <f>15000000-5337935</f>
        <v>9662065</v>
      </c>
      <c r="J98" s="15" t="s">
        <v>32</v>
      </c>
      <c r="K98" s="15" t="s">
        <v>33</v>
      </c>
      <c r="L98" s="6" t="s">
        <v>100</v>
      </c>
    </row>
    <row r="99" spans="2:12" ht="60">
      <c r="B99" s="5">
        <v>91111502</v>
      </c>
      <c r="C99" s="15" t="s">
        <v>193</v>
      </c>
      <c r="D99" s="15" t="s">
        <v>81</v>
      </c>
      <c r="E99" s="15" t="s">
        <v>86</v>
      </c>
      <c r="F99" s="15" t="s">
        <v>94</v>
      </c>
      <c r="G99" s="15" t="s">
        <v>98</v>
      </c>
      <c r="H99" s="15">
        <f>15000000+569589</f>
        <v>15569589</v>
      </c>
      <c r="I99" s="15">
        <f>15000000+569589</f>
        <v>15569589</v>
      </c>
      <c r="J99" s="15" t="s">
        <v>32</v>
      </c>
      <c r="K99" s="15" t="s">
        <v>33</v>
      </c>
      <c r="L99" s="6" t="s">
        <v>100</v>
      </c>
    </row>
    <row r="100" spans="2:12" ht="75">
      <c r="B100" s="5" t="s">
        <v>47</v>
      </c>
      <c r="C100" s="15" t="s">
        <v>194</v>
      </c>
      <c r="D100" s="15" t="s">
        <v>81</v>
      </c>
      <c r="E100" s="15" t="s">
        <v>86</v>
      </c>
      <c r="F100" s="15" t="s">
        <v>93</v>
      </c>
      <c r="G100" s="15" t="s">
        <v>98</v>
      </c>
      <c r="H100" s="15">
        <v>10000000</v>
      </c>
      <c r="I100" s="15">
        <v>10000000</v>
      </c>
      <c r="J100" s="15" t="s">
        <v>32</v>
      </c>
      <c r="K100" s="15" t="s">
        <v>33</v>
      </c>
      <c r="L100" s="6" t="s">
        <v>100</v>
      </c>
    </row>
    <row r="101" spans="2:12" ht="45">
      <c r="B101" s="5">
        <v>801116</v>
      </c>
      <c r="C101" s="15" t="s">
        <v>195</v>
      </c>
      <c r="D101" s="15" t="s">
        <v>78</v>
      </c>
      <c r="E101" s="15" t="s">
        <v>86</v>
      </c>
      <c r="F101" s="15" t="s">
        <v>92</v>
      </c>
      <c r="G101" s="15" t="s">
        <v>98</v>
      </c>
      <c r="H101" s="15">
        <v>10400000</v>
      </c>
      <c r="I101" s="15">
        <v>10400000</v>
      </c>
      <c r="J101" s="15" t="s">
        <v>32</v>
      </c>
      <c r="K101" s="15" t="s">
        <v>33</v>
      </c>
      <c r="L101" s="6" t="s">
        <v>100</v>
      </c>
    </row>
    <row r="102" spans="2:12" ht="45">
      <c r="B102" s="5">
        <v>80111601</v>
      </c>
      <c r="C102" s="15" t="s">
        <v>167</v>
      </c>
      <c r="D102" s="15" t="s">
        <v>78</v>
      </c>
      <c r="E102" s="15" t="s">
        <v>86</v>
      </c>
      <c r="F102" s="15" t="s">
        <v>92</v>
      </c>
      <c r="G102" s="15" t="s">
        <v>98</v>
      </c>
      <c r="H102" s="15">
        <v>4500000</v>
      </c>
      <c r="I102" s="15">
        <v>4500000</v>
      </c>
      <c r="J102" s="15" t="s">
        <v>32</v>
      </c>
      <c r="K102" s="15" t="s">
        <v>33</v>
      </c>
      <c r="L102" s="6" t="s">
        <v>100</v>
      </c>
    </row>
    <row r="103" spans="2:12" ht="45">
      <c r="B103" s="5">
        <v>80111601</v>
      </c>
      <c r="C103" s="15" t="s">
        <v>167</v>
      </c>
      <c r="D103" s="15" t="s">
        <v>78</v>
      </c>
      <c r="E103" s="15" t="s">
        <v>86</v>
      </c>
      <c r="F103" s="15" t="s">
        <v>92</v>
      </c>
      <c r="G103" s="15" t="s">
        <v>98</v>
      </c>
      <c r="H103" s="15">
        <v>4500000</v>
      </c>
      <c r="I103" s="15">
        <v>4500000</v>
      </c>
      <c r="J103" s="15" t="s">
        <v>32</v>
      </c>
      <c r="K103" s="15" t="s">
        <v>33</v>
      </c>
      <c r="L103" s="6" t="s">
        <v>100</v>
      </c>
    </row>
    <row r="104" spans="2:12" ht="45">
      <c r="B104" s="5">
        <v>80111601</v>
      </c>
      <c r="C104" s="15" t="s">
        <v>167</v>
      </c>
      <c r="D104" s="15" t="s">
        <v>79</v>
      </c>
      <c r="E104" s="15" t="s">
        <v>86</v>
      </c>
      <c r="F104" s="15" t="s">
        <v>92</v>
      </c>
      <c r="G104" s="15" t="s">
        <v>98</v>
      </c>
      <c r="H104" s="15">
        <v>4500000</v>
      </c>
      <c r="I104" s="15">
        <v>4500000</v>
      </c>
      <c r="J104" s="15" t="s">
        <v>32</v>
      </c>
      <c r="K104" s="15" t="s">
        <v>33</v>
      </c>
      <c r="L104" s="6" t="s">
        <v>100</v>
      </c>
    </row>
    <row r="105" spans="2:12" ht="75">
      <c r="B105" s="5">
        <v>94131500</v>
      </c>
      <c r="C105" s="15" t="s">
        <v>786</v>
      </c>
      <c r="D105" s="15" t="s">
        <v>81</v>
      </c>
      <c r="E105" s="15" t="s">
        <v>87</v>
      </c>
      <c r="F105" s="15" t="s">
        <v>92</v>
      </c>
      <c r="G105" s="15" t="s">
        <v>98</v>
      </c>
      <c r="H105" s="15">
        <v>4600000</v>
      </c>
      <c r="I105" s="15">
        <v>4600000</v>
      </c>
      <c r="J105" s="15" t="s">
        <v>32</v>
      </c>
      <c r="K105" s="15" t="s">
        <v>33</v>
      </c>
      <c r="L105" s="6" t="s">
        <v>100</v>
      </c>
    </row>
    <row r="106" spans="2:12" ht="60">
      <c r="B106" s="5" t="s">
        <v>48</v>
      </c>
      <c r="C106" s="15" t="s">
        <v>196</v>
      </c>
      <c r="D106" s="15" t="s">
        <v>78</v>
      </c>
      <c r="E106" s="15" t="s">
        <v>86</v>
      </c>
      <c r="F106" s="15" t="s">
        <v>95</v>
      </c>
      <c r="G106" s="15" t="s">
        <v>98</v>
      </c>
      <c r="H106" s="15">
        <v>10000000</v>
      </c>
      <c r="I106" s="15">
        <v>10000000</v>
      </c>
      <c r="J106" s="15" t="s">
        <v>32</v>
      </c>
      <c r="K106" s="15" t="s">
        <v>33</v>
      </c>
      <c r="L106" s="6" t="s">
        <v>100</v>
      </c>
    </row>
    <row r="107" spans="2:12" ht="105">
      <c r="B107" s="5" t="s">
        <v>49</v>
      </c>
      <c r="C107" s="15" t="s">
        <v>787</v>
      </c>
      <c r="D107" s="15" t="s">
        <v>81</v>
      </c>
      <c r="E107" s="15" t="s">
        <v>86</v>
      </c>
      <c r="F107" s="15" t="s">
        <v>93</v>
      </c>
      <c r="G107" s="15" t="s">
        <v>98</v>
      </c>
      <c r="H107" s="15">
        <v>14431784</v>
      </c>
      <c r="I107" s="15">
        <v>14431784</v>
      </c>
      <c r="J107" s="15" t="s">
        <v>32</v>
      </c>
      <c r="K107" s="15" t="s">
        <v>33</v>
      </c>
      <c r="L107" s="6" t="s">
        <v>100</v>
      </c>
    </row>
    <row r="108" spans="2:12" ht="45">
      <c r="B108" s="5">
        <v>40101604</v>
      </c>
      <c r="C108" s="15" t="s">
        <v>197</v>
      </c>
      <c r="D108" s="15" t="s">
        <v>78</v>
      </c>
      <c r="E108" s="15" t="s">
        <v>86</v>
      </c>
      <c r="F108" s="15" t="s">
        <v>94</v>
      </c>
      <c r="G108" s="15" t="s">
        <v>98</v>
      </c>
      <c r="H108" s="15">
        <f>8913476-90795-44999</f>
        <v>8777682</v>
      </c>
      <c r="I108" s="15">
        <f>8913476-90795-44999</f>
        <v>8777682</v>
      </c>
      <c r="J108" s="15" t="s">
        <v>32</v>
      </c>
      <c r="K108" s="15" t="s">
        <v>33</v>
      </c>
      <c r="L108" s="6" t="s">
        <v>100</v>
      </c>
    </row>
    <row r="109" spans="2:12" ht="60">
      <c r="B109" s="5">
        <v>94131500</v>
      </c>
      <c r="C109" s="15" t="s">
        <v>788</v>
      </c>
      <c r="D109" s="15" t="s">
        <v>77</v>
      </c>
      <c r="E109" s="15" t="s">
        <v>87</v>
      </c>
      <c r="F109" s="15" t="s">
        <v>92</v>
      </c>
      <c r="G109" s="15" t="s">
        <v>98</v>
      </c>
      <c r="H109" s="15">
        <v>50000000</v>
      </c>
      <c r="I109" s="15">
        <v>50000000</v>
      </c>
      <c r="J109" s="15" t="s">
        <v>32</v>
      </c>
      <c r="K109" s="15" t="s">
        <v>33</v>
      </c>
      <c r="L109" s="6" t="s">
        <v>100</v>
      </c>
    </row>
    <row r="110" spans="2:12" ht="45">
      <c r="B110" s="5">
        <v>80111601</v>
      </c>
      <c r="C110" s="15" t="s">
        <v>165</v>
      </c>
      <c r="D110" s="15" t="s">
        <v>77</v>
      </c>
      <c r="E110" s="15" t="s">
        <v>87</v>
      </c>
      <c r="F110" s="15" t="s">
        <v>92</v>
      </c>
      <c r="G110" s="15" t="s">
        <v>98</v>
      </c>
      <c r="H110" s="15">
        <f>15000000-3000000</f>
        <v>12000000</v>
      </c>
      <c r="I110" s="15">
        <f>15000000-3000000</f>
        <v>12000000</v>
      </c>
      <c r="J110" s="15" t="s">
        <v>32</v>
      </c>
      <c r="K110" s="15" t="s">
        <v>33</v>
      </c>
      <c r="L110" s="6" t="s">
        <v>100</v>
      </c>
    </row>
    <row r="111" spans="2:12" ht="45">
      <c r="B111" s="5">
        <v>80111601</v>
      </c>
      <c r="C111" s="15" t="s">
        <v>165</v>
      </c>
      <c r="D111" s="15" t="s">
        <v>77</v>
      </c>
      <c r="E111" s="15" t="s">
        <v>87</v>
      </c>
      <c r="F111" s="15" t="s">
        <v>92</v>
      </c>
      <c r="G111" s="15" t="s">
        <v>98</v>
      </c>
      <c r="H111" s="15">
        <v>15000000</v>
      </c>
      <c r="I111" s="15">
        <v>15000000</v>
      </c>
      <c r="J111" s="15" t="s">
        <v>32</v>
      </c>
      <c r="K111" s="15" t="s">
        <v>33</v>
      </c>
      <c r="L111" s="6" t="s">
        <v>100</v>
      </c>
    </row>
    <row r="112" spans="2:12" ht="45">
      <c r="B112" s="5">
        <v>80111601</v>
      </c>
      <c r="C112" s="15" t="s">
        <v>165</v>
      </c>
      <c r="D112" s="15" t="s">
        <v>77</v>
      </c>
      <c r="E112" s="15" t="s">
        <v>87</v>
      </c>
      <c r="F112" s="15" t="s">
        <v>92</v>
      </c>
      <c r="G112" s="15" t="s">
        <v>98</v>
      </c>
      <c r="H112" s="15">
        <v>15000000</v>
      </c>
      <c r="I112" s="15">
        <v>15000000</v>
      </c>
      <c r="J112" s="15" t="s">
        <v>32</v>
      </c>
      <c r="K112" s="15" t="s">
        <v>33</v>
      </c>
      <c r="L112" s="6" t="s">
        <v>100</v>
      </c>
    </row>
    <row r="113" spans="2:12" ht="45">
      <c r="B113" s="5">
        <v>80111601</v>
      </c>
      <c r="C113" s="15" t="s">
        <v>165</v>
      </c>
      <c r="D113" s="15" t="s">
        <v>77</v>
      </c>
      <c r="E113" s="15" t="s">
        <v>87</v>
      </c>
      <c r="F113" s="15" t="s">
        <v>92</v>
      </c>
      <c r="G113" s="15" t="s">
        <v>98</v>
      </c>
      <c r="H113" s="15">
        <f>15000000-3000000</f>
        <v>12000000</v>
      </c>
      <c r="I113" s="15">
        <f>15000000-3000000</f>
        <v>12000000</v>
      </c>
      <c r="J113" s="15" t="s">
        <v>32</v>
      </c>
      <c r="K113" s="15" t="s">
        <v>33</v>
      </c>
      <c r="L113" s="6" t="s">
        <v>100</v>
      </c>
    </row>
    <row r="114" spans="2:12" ht="45">
      <c r="B114" s="5">
        <v>80111601</v>
      </c>
      <c r="C114" s="15" t="s">
        <v>165</v>
      </c>
      <c r="D114" s="15" t="s">
        <v>77</v>
      </c>
      <c r="E114" s="15" t="s">
        <v>87</v>
      </c>
      <c r="F114" s="15" t="s">
        <v>92</v>
      </c>
      <c r="G114" s="15" t="s">
        <v>98</v>
      </c>
      <c r="H114" s="15">
        <f>15000000-4500000</f>
        <v>10500000</v>
      </c>
      <c r="I114" s="15">
        <f>15000000-4500000</f>
        <v>10500000</v>
      </c>
      <c r="J114" s="15" t="s">
        <v>32</v>
      </c>
      <c r="K114" s="15" t="s">
        <v>33</v>
      </c>
      <c r="L114" s="6" t="s">
        <v>100</v>
      </c>
    </row>
    <row r="115" spans="2:12" ht="45">
      <c r="B115" s="5">
        <v>80111601</v>
      </c>
      <c r="C115" s="15" t="s">
        <v>167</v>
      </c>
      <c r="D115" s="15" t="s">
        <v>74</v>
      </c>
      <c r="E115" s="15" t="s">
        <v>87</v>
      </c>
      <c r="F115" s="15" t="s">
        <v>92</v>
      </c>
      <c r="G115" s="15" t="s">
        <v>98</v>
      </c>
      <c r="H115" s="15">
        <v>1800000</v>
      </c>
      <c r="I115" s="15">
        <v>1800000</v>
      </c>
      <c r="J115" s="15" t="s">
        <v>32</v>
      </c>
      <c r="K115" s="15" t="s">
        <v>33</v>
      </c>
      <c r="L115" s="6" t="s">
        <v>100</v>
      </c>
    </row>
    <row r="116" spans="2:12" ht="30">
      <c r="B116" s="5">
        <v>80111601</v>
      </c>
      <c r="C116" s="15" t="s">
        <v>191</v>
      </c>
      <c r="D116" s="15" t="s">
        <v>80</v>
      </c>
      <c r="E116" s="15" t="s">
        <v>86</v>
      </c>
      <c r="F116" s="15" t="s">
        <v>92</v>
      </c>
      <c r="G116" s="15" t="s">
        <v>98</v>
      </c>
      <c r="H116" s="15">
        <f>10000000+1930000</f>
        <v>11930000</v>
      </c>
      <c r="I116" s="15">
        <f>10000000+1930000</f>
        <v>11930000</v>
      </c>
      <c r="J116" s="15" t="s">
        <v>32</v>
      </c>
      <c r="K116" s="15" t="s">
        <v>33</v>
      </c>
      <c r="L116" s="6" t="s">
        <v>100</v>
      </c>
    </row>
    <row r="117" spans="2:12" ht="45">
      <c r="B117" s="5">
        <v>80111601</v>
      </c>
      <c r="C117" s="15" t="s">
        <v>167</v>
      </c>
      <c r="D117" s="15" t="s">
        <v>82</v>
      </c>
      <c r="E117" s="15" t="s">
        <v>87</v>
      </c>
      <c r="F117" s="15" t="s">
        <v>92</v>
      </c>
      <c r="G117" s="15" t="s">
        <v>98</v>
      </c>
      <c r="H117" s="15">
        <v>1800000</v>
      </c>
      <c r="I117" s="15">
        <v>1800000</v>
      </c>
      <c r="J117" s="15" t="s">
        <v>32</v>
      </c>
      <c r="K117" s="15" t="s">
        <v>33</v>
      </c>
      <c r="L117" s="6" t="s">
        <v>100</v>
      </c>
    </row>
    <row r="118" spans="2:12" ht="45">
      <c r="B118" s="5">
        <v>80111601</v>
      </c>
      <c r="C118" s="15" t="s">
        <v>165</v>
      </c>
      <c r="D118" s="15" t="s">
        <v>77</v>
      </c>
      <c r="E118" s="15" t="s">
        <v>87</v>
      </c>
      <c r="F118" s="15" t="s">
        <v>92</v>
      </c>
      <c r="G118" s="15" t="s">
        <v>98</v>
      </c>
      <c r="H118" s="15">
        <f>15000000-3000000</f>
        <v>12000000</v>
      </c>
      <c r="I118" s="15">
        <f>15000000-3000000</f>
        <v>12000000</v>
      </c>
      <c r="J118" s="15" t="s">
        <v>32</v>
      </c>
      <c r="K118" s="15" t="s">
        <v>33</v>
      </c>
      <c r="L118" s="6" t="s">
        <v>100</v>
      </c>
    </row>
    <row r="119" spans="2:12" ht="45">
      <c r="B119" s="5">
        <v>80111601</v>
      </c>
      <c r="C119" s="15" t="s">
        <v>167</v>
      </c>
      <c r="D119" s="15" t="s">
        <v>82</v>
      </c>
      <c r="E119" s="15" t="s">
        <v>87</v>
      </c>
      <c r="F119" s="15" t="s">
        <v>92</v>
      </c>
      <c r="G119" s="15" t="s">
        <v>98</v>
      </c>
      <c r="H119" s="15">
        <v>1800000</v>
      </c>
      <c r="I119" s="15">
        <v>1800000</v>
      </c>
      <c r="J119" s="15" t="s">
        <v>32</v>
      </c>
      <c r="K119" s="15" t="s">
        <v>33</v>
      </c>
      <c r="L119" s="6" t="s">
        <v>100</v>
      </c>
    </row>
    <row r="120" spans="2:12" ht="45">
      <c r="B120" s="5">
        <v>80111601</v>
      </c>
      <c r="C120" s="15" t="s">
        <v>165</v>
      </c>
      <c r="D120" s="15" t="s">
        <v>77</v>
      </c>
      <c r="E120" s="15" t="s">
        <v>87</v>
      </c>
      <c r="F120" s="15" t="s">
        <v>92</v>
      </c>
      <c r="G120" s="15" t="s">
        <v>98</v>
      </c>
      <c r="H120" s="15">
        <v>15000000</v>
      </c>
      <c r="I120" s="15">
        <v>15000000</v>
      </c>
      <c r="J120" s="15" t="s">
        <v>32</v>
      </c>
      <c r="K120" s="15" t="s">
        <v>33</v>
      </c>
      <c r="L120" s="6" t="s">
        <v>100</v>
      </c>
    </row>
    <row r="121" spans="2:12" ht="45">
      <c r="B121" s="5">
        <v>80111601</v>
      </c>
      <c r="C121" s="15" t="s">
        <v>165</v>
      </c>
      <c r="D121" s="15" t="s">
        <v>77</v>
      </c>
      <c r="E121" s="15" t="s">
        <v>87</v>
      </c>
      <c r="F121" s="15" t="s">
        <v>92</v>
      </c>
      <c r="G121" s="15" t="s">
        <v>98</v>
      </c>
      <c r="H121" s="15">
        <v>15000000</v>
      </c>
      <c r="I121" s="15">
        <v>15000000</v>
      </c>
      <c r="J121" s="15" t="s">
        <v>32</v>
      </c>
      <c r="K121" s="15" t="s">
        <v>33</v>
      </c>
      <c r="L121" s="6" t="s">
        <v>100</v>
      </c>
    </row>
    <row r="122" spans="2:12" ht="45">
      <c r="B122" s="5">
        <v>80111601</v>
      </c>
      <c r="C122" s="15" t="s">
        <v>165</v>
      </c>
      <c r="D122" s="15" t="s">
        <v>77</v>
      </c>
      <c r="E122" s="15" t="s">
        <v>87</v>
      </c>
      <c r="F122" s="15" t="s">
        <v>92</v>
      </c>
      <c r="G122" s="15" t="s">
        <v>98</v>
      </c>
      <c r="H122" s="15">
        <f>15000000-1500000</f>
        <v>13500000</v>
      </c>
      <c r="I122" s="15">
        <f>15000000-1500000</f>
        <v>13500000</v>
      </c>
      <c r="J122" s="15" t="s">
        <v>32</v>
      </c>
      <c r="K122" s="15" t="s">
        <v>33</v>
      </c>
      <c r="L122" s="6" t="s">
        <v>100</v>
      </c>
    </row>
    <row r="123" spans="2:12" ht="45">
      <c r="B123" s="5">
        <v>80111601</v>
      </c>
      <c r="C123" s="15" t="s">
        <v>165</v>
      </c>
      <c r="D123" s="15" t="s">
        <v>77</v>
      </c>
      <c r="E123" s="15" t="s">
        <v>87</v>
      </c>
      <c r="F123" s="15" t="s">
        <v>92</v>
      </c>
      <c r="G123" s="15" t="s">
        <v>98</v>
      </c>
      <c r="H123" s="15">
        <v>15000000</v>
      </c>
      <c r="I123" s="15">
        <v>15000000</v>
      </c>
      <c r="J123" s="15" t="s">
        <v>32</v>
      </c>
      <c r="K123" s="15" t="s">
        <v>33</v>
      </c>
      <c r="L123" s="6" t="s">
        <v>100</v>
      </c>
    </row>
    <row r="124" spans="2:12" ht="45">
      <c r="B124" s="5">
        <v>80111601</v>
      </c>
      <c r="C124" s="15" t="s">
        <v>165</v>
      </c>
      <c r="D124" s="15" t="s">
        <v>77</v>
      </c>
      <c r="E124" s="15" t="s">
        <v>87</v>
      </c>
      <c r="F124" s="15" t="s">
        <v>92</v>
      </c>
      <c r="G124" s="15" t="s">
        <v>98</v>
      </c>
      <c r="H124" s="15">
        <v>15000000</v>
      </c>
      <c r="I124" s="15">
        <v>15000000</v>
      </c>
      <c r="J124" s="15" t="s">
        <v>32</v>
      </c>
      <c r="K124" s="15" t="s">
        <v>33</v>
      </c>
      <c r="L124" s="6" t="s">
        <v>100</v>
      </c>
    </row>
    <row r="125" spans="2:12" ht="45">
      <c r="B125" s="5">
        <v>80111601</v>
      </c>
      <c r="C125" s="15" t="s">
        <v>165</v>
      </c>
      <c r="D125" s="15" t="s">
        <v>77</v>
      </c>
      <c r="E125" s="15" t="s">
        <v>87</v>
      </c>
      <c r="F125" s="15" t="s">
        <v>92</v>
      </c>
      <c r="G125" s="15" t="s">
        <v>98</v>
      </c>
      <c r="H125" s="15">
        <v>15000000</v>
      </c>
      <c r="I125" s="15">
        <v>15000000</v>
      </c>
      <c r="J125" s="15" t="s">
        <v>32</v>
      </c>
      <c r="K125" s="15" t="s">
        <v>33</v>
      </c>
      <c r="L125" s="6" t="s">
        <v>100</v>
      </c>
    </row>
    <row r="126" spans="2:12" ht="45">
      <c r="B126" s="5">
        <v>80111601</v>
      </c>
      <c r="C126" s="15" t="s">
        <v>165</v>
      </c>
      <c r="D126" s="15" t="s">
        <v>77</v>
      </c>
      <c r="E126" s="15" t="s">
        <v>87</v>
      </c>
      <c r="F126" s="15" t="s">
        <v>92</v>
      </c>
      <c r="G126" s="15" t="s">
        <v>98</v>
      </c>
      <c r="H126" s="15">
        <v>15000000</v>
      </c>
      <c r="I126" s="15">
        <v>15000000</v>
      </c>
      <c r="J126" s="15" t="s">
        <v>32</v>
      </c>
      <c r="K126" s="15" t="s">
        <v>33</v>
      </c>
      <c r="L126" s="6" t="s">
        <v>100</v>
      </c>
    </row>
    <row r="127" spans="2:12" ht="45">
      <c r="B127" s="5">
        <v>80111601</v>
      </c>
      <c r="C127" s="15" t="s">
        <v>165</v>
      </c>
      <c r="D127" s="15" t="s">
        <v>77</v>
      </c>
      <c r="E127" s="15" t="s">
        <v>87</v>
      </c>
      <c r="F127" s="15" t="s">
        <v>92</v>
      </c>
      <c r="G127" s="15" t="s">
        <v>98</v>
      </c>
      <c r="H127" s="15">
        <v>9000000</v>
      </c>
      <c r="I127" s="15">
        <v>9000000</v>
      </c>
      <c r="J127" s="15" t="s">
        <v>32</v>
      </c>
      <c r="K127" s="15" t="s">
        <v>33</v>
      </c>
      <c r="L127" s="6" t="s">
        <v>100</v>
      </c>
    </row>
    <row r="128" spans="2:12" ht="75">
      <c r="B128" s="5">
        <v>94131500</v>
      </c>
      <c r="C128" s="15" t="s">
        <v>786</v>
      </c>
      <c r="D128" s="15" t="s">
        <v>81</v>
      </c>
      <c r="E128" s="15" t="s">
        <v>87</v>
      </c>
      <c r="F128" s="15" t="s">
        <v>92</v>
      </c>
      <c r="G128" s="15" t="s">
        <v>98</v>
      </c>
      <c r="H128" s="15">
        <v>29400000</v>
      </c>
      <c r="I128" s="15">
        <v>29400000</v>
      </c>
      <c r="J128" s="15" t="s">
        <v>32</v>
      </c>
      <c r="K128" s="15" t="s">
        <v>33</v>
      </c>
      <c r="L128" s="6" t="s">
        <v>100</v>
      </c>
    </row>
    <row r="129" spans="2:12" ht="45">
      <c r="B129" s="5">
        <v>80111601</v>
      </c>
      <c r="C129" s="15" t="s">
        <v>167</v>
      </c>
      <c r="D129" s="15" t="s">
        <v>79</v>
      </c>
      <c r="E129" s="15" t="s">
        <v>87</v>
      </c>
      <c r="F129" s="15" t="s">
        <v>92</v>
      </c>
      <c r="G129" s="15" t="s">
        <v>98</v>
      </c>
      <c r="H129" s="15">
        <v>4500000</v>
      </c>
      <c r="I129" s="15">
        <v>4500000</v>
      </c>
      <c r="J129" s="15" t="s">
        <v>32</v>
      </c>
      <c r="K129" s="15" t="s">
        <v>33</v>
      </c>
      <c r="L129" s="6" t="s">
        <v>100</v>
      </c>
    </row>
    <row r="130" spans="2:12" ht="45">
      <c r="B130" s="5">
        <v>80111601</v>
      </c>
      <c r="C130" s="15" t="s">
        <v>167</v>
      </c>
      <c r="D130" s="15" t="s">
        <v>77</v>
      </c>
      <c r="E130" s="15" t="s">
        <v>87</v>
      </c>
      <c r="F130" s="15" t="s">
        <v>92</v>
      </c>
      <c r="G130" s="15" t="s">
        <v>98</v>
      </c>
      <c r="H130" s="15">
        <v>9000000</v>
      </c>
      <c r="I130" s="15">
        <v>9000000</v>
      </c>
      <c r="J130" s="15" t="s">
        <v>32</v>
      </c>
      <c r="K130" s="15" t="s">
        <v>33</v>
      </c>
      <c r="L130" s="6" t="s">
        <v>100</v>
      </c>
    </row>
    <row r="131" spans="2:12" ht="45">
      <c r="B131" s="5">
        <v>80111601</v>
      </c>
      <c r="C131" s="15" t="s">
        <v>167</v>
      </c>
      <c r="D131" s="15" t="s">
        <v>77</v>
      </c>
      <c r="E131" s="15" t="s">
        <v>87</v>
      </c>
      <c r="F131" s="15" t="s">
        <v>92</v>
      </c>
      <c r="G131" s="15" t="s">
        <v>98</v>
      </c>
      <c r="H131" s="15">
        <v>9000000</v>
      </c>
      <c r="I131" s="15">
        <v>9000000</v>
      </c>
      <c r="J131" s="15" t="s">
        <v>32</v>
      </c>
      <c r="K131" s="15" t="s">
        <v>33</v>
      </c>
      <c r="L131" s="6" t="s">
        <v>100</v>
      </c>
    </row>
    <row r="132" spans="2:12" ht="45">
      <c r="B132" s="5">
        <v>80111601</v>
      </c>
      <c r="C132" s="15" t="s">
        <v>167</v>
      </c>
      <c r="D132" s="15" t="s">
        <v>77</v>
      </c>
      <c r="E132" s="15" t="s">
        <v>87</v>
      </c>
      <c r="F132" s="15" t="s">
        <v>92</v>
      </c>
      <c r="G132" s="15" t="s">
        <v>98</v>
      </c>
      <c r="H132" s="15">
        <v>9000000</v>
      </c>
      <c r="I132" s="15">
        <v>9000000</v>
      </c>
      <c r="J132" s="15" t="s">
        <v>32</v>
      </c>
      <c r="K132" s="15" t="s">
        <v>33</v>
      </c>
      <c r="L132" s="6" t="s">
        <v>100</v>
      </c>
    </row>
    <row r="133" spans="2:12" ht="45">
      <c r="B133" s="5">
        <v>80111601</v>
      </c>
      <c r="C133" s="15" t="s">
        <v>167</v>
      </c>
      <c r="D133" s="15" t="s">
        <v>77</v>
      </c>
      <c r="E133" s="15" t="s">
        <v>87</v>
      </c>
      <c r="F133" s="15" t="s">
        <v>92</v>
      </c>
      <c r="G133" s="15" t="s">
        <v>98</v>
      </c>
      <c r="H133" s="15">
        <v>9000000</v>
      </c>
      <c r="I133" s="15">
        <v>9000000</v>
      </c>
      <c r="J133" s="15" t="s">
        <v>32</v>
      </c>
      <c r="K133" s="15" t="s">
        <v>33</v>
      </c>
      <c r="L133" s="6" t="s">
        <v>100</v>
      </c>
    </row>
    <row r="134" spans="2:12" ht="45">
      <c r="B134" s="5">
        <v>80111601</v>
      </c>
      <c r="C134" s="15" t="s">
        <v>167</v>
      </c>
      <c r="D134" s="15" t="s">
        <v>77</v>
      </c>
      <c r="E134" s="15" t="s">
        <v>87</v>
      </c>
      <c r="F134" s="15" t="s">
        <v>92</v>
      </c>
      <c r="G134" s="15" t="s">
        <v>98</v>
      </c>
      <c r="H134" s="15">
        <v>9000000</v>
      </c>
      <c r="I134" s="15">
        <v>9000000</v>
      </c>
      <c r="J134" s="15" t="s">
        <v>32</v>
      </c>
      <c r="K134" s="15" t="s">
        <v>33</v>
      </c>
      <c r="L134" s="6" t="s">
        <v>100</v>
      </c>
    </row>
    <row r="135" spans="2:12" ht="45">
      <c r="B135" s="5">
        <v>80111601</v>
      </c>
      <c r="C135" s="15" t="s">
        <v>167</v>
      </c>
      <c r="D135" s="15" t="s">
        <v>77</v>
      </c>
      <c r="E135" s="15" t="s">
        <v>87</v>
      </c>
      <c r="F135" s="15" t="s">
        <v>92</v>
      </c>
      <c r="G135" s="15" t="s">
        <v>98</v>
      </c>
      <c r="H135" s="15">
        <f>9000000-3600000</f>
        <v>5400000</v>
      </c>
      <c r="I135" s="15">
        <f>9000000-3600000</f>
        <v>5400000</v>
      </c>
      <c r="J135" s="15" t="s">
        <v>32</v>
      </c>
      <c r="K135" s="15" t="s">
        <v>33</v>
      </c>
      <c r="L135" s="6" t="s">
        <v>100</v>
      </c>
    </row>
    <row r="136" spans="2:12" ht="45">
      <c r="B136" s="5">
        <v>80111601</v>
      </c>
      <c r="C136" s="15" t="s">
        <v>167</v>
      </c>
      <c r="D136" s="15" t="s">
        <v>77</v>
      </c>
      <c r="E136" s="15" t="s">
        <v>87</v>
      </c>
      <c r="F136" s="15" t="s">
        <v>92</v>
      </c>
      <c r="G136" s="15" t="s">
        <v>98</v>
      </c>
      <c r="H136" s="15">
        <v>9000000</v>
      </c>
      <c r="I136" s="15">
        <v>9000000</v>
      </c>
      <c r="J136" s="15" t="s">
        <v>32</v>
      </c>
      <c r="K136" s="15" t="s">
        <v>33</v>
      </c>
      <c r="L136" s="6" t="s">
        <v>100</v>
      </c>
    </row>
    <row r="137" spans="2:12" ht="45">
      <c r="B137" s="5">
        <v>80111601</v>
      </c>
      <c r="C137" s="15" t="s">
        <v>167</v>
      </c>
      <c r="D137" s="15" t="s">
        <v>77</v>
      </c>
      <c r="E137" s="15" t="s">
        <v>87</v>
      </c>
      <c r="F137" s="15" t="s">
        <v>92</v>
      </c>
      <c r="G137" s="15" t="s">
        <v>98</v>
      </c>
      <c r="H137" s="15">
        <v>9000000</v>
      </c>
      <c r="I137" s="15">
        <v>9000000</v>
      </c>
      <c r="J137" s="15" t="s">
        <v>32</v>
      </c>
      <c r="K137" s="15" t="s">
        <v>33</v>
      </c>
      <c r="L137" s="6" t="s">
        <v>100</v>
      </c>
    </row>
    <row r="138" spans="2:12" ht="45">
      <c r="B138" s="5">
        <v>80111601</v>
      </c>
      <c r="C138" s="15" t="s">
        <v>167</v>
      </c>
      <c r="D138" s="15" t="s">
        <v>77</v>
      </c>
      <c r="E138" s="15" t="s">
        <v>87</v>
      </c>
      <c r="F138" s="15" t="s">
        <v>92</v>
      </c>
      <c r="G138" s="15" t="s">
        <v>98</v>
      </c>
      <c r="H138" s="15">
        <v>9000000</v>
      </c>
      <c r="I138" s="15">
        <v>9000000</v>
      </c>
      <c r="J138" s="15" t="s">
        <v>32</v>
      </c>
      <c r="K138" s="15" t="s">
        <v>33</v>
      </c>
      <c r="L138" s="6" t="s">
        <v>100</v>
      </c>
    </row>
    <row r="139" spans="2:12" ht="45">
      <c r="B139" s="5">
        <v>80111601</v>
      </c>
      <c r="C139" s="15" t="s">
        <v>167</v>
      </c>
      <c r="D139" s="15" t="s">
        <v>77</v>
      </c>
      <c r="E139" s="15" t="s">
        <v>87</v>
      </c>
      <c r="F139" s="15" t="s">
        <v>92</v>
      </c>
      <c r="G139" s="15" t="s">
        <v>98</v>
      </c>
      <c r="H139" s="15">
        <v>9000000</v>
      </c>
      <c r="I139" s="15">
        <v>9000000</v>
      </c>
      <c r="J139" s="15" t="s">
        <v>32</v>
      </c>
      <c r="K139" s="15" t="s">
        <v>33</v>
      </c>
      <c r="L139" s="6" t="s">
        <v>100</v>
      </c>
    </row>
    <row r="140" spans="2:12" ht="45">
      <c r="B140" s="5">
        <v>80111601</v>
      </c>
      <c r="C140" s="15" t="s">
        <v>167</v>
      </c>
      <c r="D140" s="15" t="s">
        <v>77</v>
      </c>
      <c r="E140" s="15" t="s">
        <v>87</v>
      </c>
      <c r="F140" s="15" t="s">
        <v>92</v>
      </c>
      <c r="G140" s="15" t="s">
        <v>98</v>
      </c>
      <c r="H140" s="15">
        <v>9000000</v>
      </c>
      <c r="I140" s="15">
        <v>9000000</v>
      </c>
      <c r="J140" s="15" t="s">
        <v>32</v>
      </c>
      <c r="K140" s="15" t="s">
        <v>33</v>
      </c>
      <c r="L140" s="6" t="s">
        <v>100</v>
      </c>
    </row>
    <row r="141" spans="2:12" ht="45">
      <c r="B141" s="5">
        <v>80111601</v>
      </c>
      <c r="C141" s="15" t="s">
        <v>167</v>
      </c>
      <c r="D141" s="15" t="s">
        <v>77</v>
      </c>
      <c r="E141" s="15" t="s">
        <v>87</v>
      </c>
      <c r="F141" s="15" t="s">
        <v>92</v>
      </c>
      <c r="G141" s="15" t="s">
        <v>98</v>
      </c>
      <c r="H141" s="15">
        <v>9000000</v>
      </c>
      <c r="I141" s="15">
        <v>9000000</v>
      </c>
      <c r="J141" s="15" t="s">
        <v>32</v>
      </c>
      <c r="K141" s="15" t="s">
        <v>33</v>
      </c>
      <c r="L141" s="6" t="s">
        <v>100</v>
      </c>
    </row>
    <row r="142" spans="2:12" ht="45">
      <c r="B142" s="5">
        <v>80111601</v>
      </c>
      <c r="C142" s="15" t="s">
        <v>167</v>
      </c>
      <c r="D142" s="15" t="s">
        <v>77</v>
      </c>
      <c r="E142" s="15" t="s">
        <v>87</v>
      </c>
      <c r="F142" s="15" t="s">
        <v>92</v>
      </c>
      <c r="G142" s="15" t="s">
        <v>98</v>
      </c>
      <c r="H142" s="15">
        <v>9000000</v>
      </c>
      <c r="I142" s="15">
        <v>9000000</v>
      </c>
      <c r="J142" s="15" t="s">
        <v>32</v>
      </c>
      <c r="K142" s="15" t="s">
        <v>33</v>
      </c>
      <c r="L142" s="6" t="s">
        <v>100</v>
      </c>
    </row>
    <row r="143" spans="2:12" ht="45">
      <c r="B143" s="5">
        <v>80111601</v>
      </c>
      <c r="C143" s="15" t="s">
        <v>167</v>
      </c>
      <c r="D143" s="15" t="s">
        <v>77</v>
      </c>
      <c r="E143" s="15" t="s">
        <v>87</v>
      </c>
      <c r="F143" s="15" t="s">
        <v>92</v>
      </c>
      <c r="G143" s="15" t="s">
        <v>98</v>
      </c>
      <c r="H143" s="15">
        <v>9000000</v>
      </c>
      <c r="I143" s="15">
        <v>9000000</v>
      </c>
      <c r="J143" s="15" t="s">
        <v>32</v>
      </c>
      <c r="K143" s="15" t="s">
        <v>33</v>
      </c>
      <c r="L143" s="6" t="s">
        <v>100</v>
      </c>
    </row>
    <row r="144" spans="2:12" ht="45">
      <c r="B144" s="5">
        <v>80111601</v>
      </c>
      <c r="C144" s="15" t="s">
        <v>167</v>
      </c>
      <c r="D144" s="15" t="s">
        <v>77</v>
      </c>
      <c r="E144" s="15" t="s">
        <v>87</v>
      </c>
      <c r="F144" s="15" t="s">
        <v>92</v>
      </c>
      <c r="G144" s="15" t="s">
        <v>98</v>
      </c>
      <c r="H144" s="15">
        <f>9000000-1800000</f>
        <v>7200000</v>
      </c>
      <c r="I144" s="15">
        <f>9000000-1800000</f>
        <v>7200000</v>
      </c>
      <c r="J144" s="15" t="s">
        <v>32</v>
      </c>
      <c r="K144" s="15" t="s">
        <v>33</v>
      </c>
      <c r="L144" s="6" t="s">
        <v>100</v>
      </c>
    </row>
    <row r="145" spans="2:12" ht="45">
      <c r="B145" s="5">
        <v>80111601</v>
      </c>
      <c r="C145" s="15" t="s">
        <v>167</v>
      </c>
      <c r="D145" s="15" t="s">
        <v>77</v>
      </c>
      <c r="E145" s="15" t="s">
        <v>87</v>
      </c>
      <c r="F145" s="15" t="s">
        <v>92</v>
      </c>
      <c r="G145" s="15" t="s">
        <v>98</v>
      </c>
      <c r="H145" s="15">
        <v>9000000</v>
      </c>
      <c r="I145" s="15">
        <v>9000000</v>
      </c>
      <c r="J145" s="15" t="s">
        <v>32</v>
      </c>
      <c r="K145" s="15" t="s">
        <v>33</v>
      </c>
      <c r="L145" s="6" t="s">
        <v>100</v>
      </c>
    </row>
    <row r="146" spans="2:12" ht="45">
      <c r="B146" s="5">
        <v>80111601</v>
      </c>
      <c r="C146" s="15" t="s">
        <v>167</v>
      </c>
      <c r="D146" s="15" t="s">
        <v>77</v>
      </c>
      <c r="E146" s="15" t="s">
        <v>87</v>
      </c>
      <c r="F146" s="15" t="s">
        <v>92</v>
      </c>
      <c r="G146" s="15" t="s">
        <v>98</v>
      </c>
      <c r="H146" s="15">
        <v>9000000</v>
      </c>
      <c r="I146" s="15">
        <v>9000000</v>
      </c>
      <c r="J146" s="15" t="s">
        <v>32</v>
      </c>
      <c r="K146" s="15" t="s">
        <v>33</v>
      </c>
      <c r="L146" s="6" t="s">
        <v>100</v>
      </c>
    </row>
    <row r="147" spans="2:12" ht="45">
      <c r="B147" s="5">
        <v>80111601</v>
      </c>
      <c r="C147" s="15" t="s">
        <v>167</v>
      </c>
      <c r="D147" s="15" t="s">
        <v>77</v>
      </c>
      <c r="E147" s="15" t="s">
        <v>87</v>
      </c>
      <c r="F147" s="15" t="s">
        <v>92</v>
      </c>
      <c r="G147" s="15" t="s">
        <v>98</v>
      </c>
      <c r="H147" s="15">
        <v>9000000</v>
      </c>
      <c r="I147" s="15">
        <v>9000000</v>
      </c>
      <c r="J147" s="15" t="s">
        <v>32</v>
      </c>
      <c r="K147" s="15" t="s">
        <v>33</v>
      </c>
      <c r="L147" s="6" t="s">
        <v>100</v>
      </c>
    </row>
    <row r="148" spans="2:12" ht="45">
      <c r="B148" s="5">
        <v>80111601</v>
      </c>
      <c r="C148" s="15" t="s">
        <v>167</v>
      </c>
      <c r="D148" s="15" t="s">
        <v>77</v>
      </c>
      <c r="E148" s="15" t="s">
        <v>87</v>
      </c>
      <c r="F148" s="15" t="s">
        <v>92</v>
      </c>
      <c r="G148" s="15" t="s">
        <v>98</v>
      </c>
      <c r="H148" s="15">
        <v>9000000</v>
      </c>
      <c r="I148" s="15">
        <v>9000000</v>
      </c>
      <c r="J148" s="15" t="s">
        <v>32</v>
      </c>
      <c r="K148" s="15" t="s">
        <v>33</v>
      </c>
      <c r="L148" s="6" t="s">
        <v>100</v>
      </c>
    </row>
    <row r="149" spans="2:12" ht="45">
      <c r="B149" s="5">
        <v>80111601</v>
      </c>
      <c r="C149" s="15" t="s">
        <v>167</v>
      </c>
      <c r="D149" s="15" t="s">
        <v>77</v>
      </c>
      <c r="E149" s="15" t="s">
        <v>87</v>
      </c>
      <c r="F149" s="15" t="s">
        <v>92</v>
      </c>
      <c r="G149" s="15" t="s">
        <v>98</v>
      </c>
      <c r="H149" s="15">
        <v>9000000</v>
      </c>
      <c r="I149" s="15">
        <v>9000000</v>
      </c>
      <c r="J149" s="15" t="s">
        <v>32</v>
      </c>
      <c r="K149" s="15" t="s">
        <v>33</v>
      </c>
      <c r="L149" s="6" t="s">
        <v>100</v>
      </c>
    </row>
    <row r="150" spans="2:12" ht="45">
      <c r="B150" s="5">
        <v>80111601</v>
      </c>
      <c r="C150" s="15" t="s">
        <v>167</v>
      </c>
      <c r="D150" s="15" t="s">
        <v>77</v>
      </c>
      <c r="E150" s="15" t="s">
        <v>87</v>
      </c>
      <c r="F150" s="15" t="s">
        <v>92</v>
      </c>
      <c r="G150" s="15" t="s">
        <v>98</v>
      </c>
      <c r="H150" s="15">
        <v>9000000</v>
      </c>
      <c r="I150" s="15">
        <v>9000000</v>
      </c>
      <c r="J150" s="15" t="s">
        <v>32</v>
      </c>
      <c r="K150" s="15" t="s">
        <v>33</v>
      </c>
      <c r="L150" s="6" t="s">
        <v>100</v>
      </c>
    </row>
    <row r="151" spans="2:12" ht="45">
      <c r="B151" s="5">
        <v>80111601</v>
      </c>
      <c r="C151" s="15" t="s">
        <v>167</v>
      </c>
      <c r="D151" s="15" t="s">
        <v>77</v>
      </c>
      <c r="E151" s="15" t="s">
        <v>87</v>
      </c>
      <c r="F151" s="15" t="s">
        <v>92</v>
      </c>
      <c r="G151" s="15" t="s">
        <v>98</v>
      </c>
      <c r="H151" s="15">
        <v>9000000</v>
      </c>
      <c r="I151" s="15">
        <v>9000000</v>
      </c>
      <c r="J151" s="15" t="s">
        <v>32</v>
      </c>
      <c r="K151" s="15" t="s">
        <v>33</v>
      </c>
      <c r="L151" s="6" t="s">
        <v>100</v>
      </c>
    </row>
    <row r="152" spans="2:12" ht="45">
      <c r="B152" s="5">
        <v>80111601</v>
      </c>
      <c r="C152" s="15" t="s">
        <v>167</v>
      </c>
      <c r="D152" s="15" t="s">
        <v>77</v>
      </c>
      <c r="E152" s="15" t="s">
        <v>87</v>
      </c>
      <c r="F152" s="15" t="s">
        <v>92</v>
      </c>
      <c r="G152" s="15" t="s">
        <v>98</v>
      </c>
      <c r="H152" s="15">
        <f>9000000-2700000</f>
        <v>6300000</v>
      </c>
      <c r="I152" s="15">
        <f>9000000-2700000</f>
        <v>6300000</v>
      </c>
      <c r="J152" s="15" t="s">
        <v>32</v>
      </c>
      <c r="K152" s="15" t="s">
        <v>33</v>
      </c>
      <c r="L152" s="6" t="s">
        <v>100</v>
      </c>
    </row>
    <row r="153" spans="2:12" ht="45">
      <c r="B153" s="5">
        <v>80111601</v>
      </c>
      <c r="C153" s="15" t="s">
        <v>167</v>
      </c>
      <c r="D153" s="15" t="s">
        <v>77</v>
      </c>
      <c r="E153" s="15" t="s">
        <v>87</v>
      </c>
      <c r="F153" s="15" t="s">
        <v>92</v>
      </c>
      <c r="G153" s="15" t="s">
        <v>98</v>
      </c>
      <c r="H153" s="15">
        <v>9000000</v>
      </c>
      <c r="I153" s="15">
        <v>9000000</v>
      </c>
      <c r="J153" s="15" t="s">
        <v>32</v>
      </c>
      <c r="K153" s="15" t="s">
        <v>33</v>
      </c>
      <c r="L153" s="6" t="s">
        <v>100</v>
      </c>
    </row>
    <row r="154" spans="2:12" ht="45">
      <c r="B154" s="5">
        <v>80111601</v>
      </c>
      <c r="C154" s="15" t="s">
        <v>167</v>
      </c>
      <c r="D154" s="15" t="s">
        <v>77</v>
      </c>
      <c r="E154" s="15" t="s">
        <v>87</v>
      </c>
      <c r="F154" s="15" t="s">
        <v>92</v>
      </c>
      <c r="G154" s="15" t="s">
        <v>98</v>
      </c>
      <c r="H154" s="15">
        <v>9000000</v>
      </c>
      <c r="I154" s="15">
        <v>9000000</v>
      </c>
      <c r="J154" s="15" t="s">
        <v>32</v>
      </c>
      <c r="K154" s="15" t="s">
        <v>33</v>
      </c>
      <c r="L154" s="6" t="s">
        <v>100</v>
      </c>
    </row>
    <row r="155" spans="2:12" ht="45">
      <c r="B155" s="5">
        <v>80111601</v>
      </c>
      <c r="C155" s="15" t="s">
        <v>167</v>
      </c>
      <c r="D155" s="15" t="s">
        <v>77</v>
      </c>
      <c r="E155" s="15" t="s">
        <v>87</v>
      </c>
      <c r="F155" s="15" t="s">
        <v>92</v>
      </c>
      <c r="G155" s="15" t="s">
        <v>98</v>
      </c>
      <c r="H155" s="15">
        <v>9000000</v>
      </c>
      <c r="I155" s="15">
        <v>9000000</v>
      </c>
      <c r="J155" s="15" t="s">
        <v>32</v>
      </c>
      <c r="K155" s="15" t="s">
        <v>33</v>
      </c>
      <c r="L155" s="6" t="s">
        <v>100</v>
      </c>
    </row>
    <row r="156" spans="2:12" ht="45">
      <c r="B156" s="5">
        <v>80111601</v>
      </c>
      <c r="C156" s="15" t="s">
        <v>167</v>
      </c>
      <c r="D156" s="15" t="s">
        <v>77</v>
      </c>
      <c r="E156" s="15" t="s">
        <v>87</v>
      </c>
      <c r="F156" s="15" t="s">
        <v>92</v>
      </c>
      <c r="G156" s="15" t="s">
        <v>98</v>
      </c>
      <c r="H156" s="15">
        <v>9000000</v>
      </c>
      <c r="I156" s="15">
        <v>9000000</v>
      </c>
      <c r="J156" s="15" t="s">
        <v>32</v>
      </c>
      <c r="K156" s="15" t="s">
        <v>33</v>
      </c>
      <c r="L156" s="6" t="s">
        <v>100</v>
      </c>
    </row>
    <row r="157" spans="2:12" ht="45">
      <c r="B157" s="5">
        <v>80111601</v>
      </c>
      <c r="C157" s="15" t="s">
        <v>167</v>
      </c>
      <c r="D157" s="15" t="s">
        <v>77</v>
      </c>
      <c r="E157" s="15" t="s">
        <v>87</v>
      </c>
      <c r="F157" s="15" t="s">
        <v>92</v>
      </c>
      <c r="G157" s="15" t="s">
        <v>98</v>
      </c>
      <c r="H157" s="15">
        <f>9000000-2700000</f>
        <v>6300000</v>
      </c>
      <c r="I157" s="15">
        <f>9000000-2700000</f>
        <v>6300000</v>
      </c>
      <c r="J157" s="15" t="s">
        <v>32</v>
      </c>
      <c r="K157" s="15" t="s">
        <v>33</v>
      </c>
      <c r="L157" s="6" t="s">
        <v>100</v>
      </c>
    </row>
    <row r="158" spans="2:12" ht="45">
      <c r="B158" s="5">
        <v>80111601</v>
      </c>
      <c r="C158" s="15" t="s">
        <v>167</v>
      </c>
      <c r="D158" s="15" t="s">
        <v>74</v>
      </c>
      <c r="E158" s="15" t="s">
        <v>87</v>
      </c>
      <c r="F158" s="15" t="s">
        <v>92</v>
      </c>
      <c r="G158" s="15" t="s">
        <v>98</v>
      </c>
      <c r="H158" s="15">
        <v>1800000</v>
      </c>
      <c r="I158" s="15">
        <v>1800000</v>
      </c>
      <c r="J158" s="15" t="s">
        <v>32</v>
      </c>
      <c r="K158" s="15" t="s">
        <v>33</v>
      </c>
      <c r="L158" s="6" t="s">
        <v>100</v>
      </c>
    </row>
    <row r="159" spans="2:12" ht="45">
      <c r="B159" s="5">
        <v>80111601</v>
      </c>
      <c r="C159" s="15" t="s">
        <v>167</v>
      </c>
      <c r="D159" s="15" t="s">
        <v>77</v>
      </c>
      <c r="E159" s="15" t="s">
        <v>87</v>
      </c>
      <c r="F159" s="15" t="s">
        <v>92</v>
      </c>
      <c r="G159" s="15" t="s">
        <v>98</v>
      </c>
      <c r="H159" s="15">
        <v>9000000</v>
      </c>
      <c r="I159" s="15">
        <v>9000000</v>
      </c>
      <c r="J159" s="15" t="s">
        <v>32</v>
      </c>
      <c r="K159" s="15" t="s">
        <v>33</v>
      </c>
      <c r="L159" s="6" t="s">
        <v>100</v>
      </c>
    </row>
    <row r="160" spans="2:12" ht="45">
      <c r="B160" s="5">
        <v>80111601</v>
      </c>
      <c r="C160" s="15" t="s">
        <v>167</v>
      </c>
      <c r="D160" s="15" t="s">
        <v>77</v>
      </c>
      <c r="E160" s="15" t="s">
        <v>87</v>
      </c>
      <c r="F160" s="15" t="s">
        <v>92</v>
      </c>
      <c r="G160" s="15" t="s">
        <v>98</v>
      </c>
      <c r="H160" s="15">
        <v>9000000</v>
      </c>
      <c r="I160" s="15">
        <v>9000000</v>
      </c>
      <c r="J160" s="15" t="s">
        <v>32</v>
      </c>
      <c r="K160" s="15" t="s">
        <v>33</v>
      </c>
      <c r="L160" s="6" t="s">
        <v>100</v>
      </c>
    </row>
    <row r="161" spans="2:12" ht="45">
      <c r="B161" s="5">
        <v>80111601</v>
      </c>
      <c r="C161" s="15" t="s">
        <v>167</v>
      </c>
      <c r="D161" s="15" t="s">
        <v>77</v>
      </c>
      <c r="E161" s="15" t="s">
        <v>87</v>
      </c>
      <c r="F161" s="15" t="s">
        <v>92</v>
      </c>
      <c r="G161" s="15" t="s">
        <v>98</v>
      </c>
      <c r="H161" s="15">
        <v>9000000</v>
      </c>
      <c r="I161" s="15">
        <v>9000000</v>
      </c>
      <c r="J161" s="15" t="s">
        <v>32</v>
      </c>
      <c r="K161" s="15" t="s">
        <v>33</v>
      </c>
      <c r="L161" s="6" t="s">
        <v>100</v>
      </c>
    </row>
    <row r="162" spans="2:12" ht="45">
      <c r="B162" s="5">
        <v>80111601</v>
      </c>
      <c r="C162" s="15" t="s">
        <v>167</v>
      </c>
      <c r="D162" s="15" t="s">
        <v>77</v>
      </c>
      <c r="E162" s="15" t="s">
        <v>87</v>
      </c>
      <c r="F162" s="15" t="s">
        <v>92</v>
      </c>
      <c r="G162" s="15" t="s">
        <v>98</v>
      </c>
      <c r="H162" s="15">
        <v>9000000</v>
      </c>
      <c r="I162" s="15">
        <v>9000000</v>
      </c>
      <c r="J162" s="15" t="s">
        <v>32</v>
      </c>
      <c r="K162" s="15" t="s">
        <v>33</v>
      </c>
      <c r="L162" s="6" t="s">
        <v>100</v>
      </c>
    </row>
    <row r="163" spans="2:12" ht="45">
      <c r="B163" s="5">
        <v>80111601</v>
      </c>
      <c r="C163" s="15" t="s">
        <v>167</v>
      </c>
      <c r="D163" s="15" t="s">
        <v>77</v>
      </c>
      <c r="E163" s="15" t="s">
        <v>87</v>
      </c>
      <c r="F163" s="15" t="s">
        <v>92</v>
      </c>
      <c r="G163" s="15" t="s">
        <v>98</v>
      </c>
      <c r="H163" s="15">
        <v>9000000</v>
      </c>
      <c r="I163" s="15">
        <v>9000000</v>
      </c>
      <c r="J163" s="15" t="s">
        <v>32</v>
      </c>
      <c r="K163" s="15" t="s">
        <v>33</v>
      </c>
      <c r="L163" s="6" t="s">
        <v>100</v>
      </c>
    </row>
    <row r="164" spans="2:12" ht="45">
      <c r="B164" s="5">
        <v>80111601</v>
      </c>
      <c r="C164" s="15" t="s">
        <v>167</v>
      </c>
      <c r="D164" s="15" t="s">
        <v>77</v>
      </c>
      <c r="E164" s="15" t="s">
        <v>87</v>
      </c>
      <c r="F164" s="15" t="s">
        <v>92</v>
      </c>
      <c r="G164" s="15" t="s">
        <v>98</v>
      </c>
      <c r="H164" s="15">
        <v>9000000</v>
      </c>
      <c r="I164" s="15">
        <v>9000000</v>
      </c>
      <c r="J164" s="15" t="s">
        <v>32</v>
      </c>
      <c r="K164" s="15" t="s">
        <v>33</v>
      </c>
      <c r="L164" s="6" t="s">
        <v>100</v>
      </c>
    </row>
    <row r="165" spans="2:12" ht="45">
      <c r="B165" s="5">
        <v>80111601</v>
      </c>
      <c r="C165" s="15" t="s">
        <v>167</v>
      </c>
      <c r="D165" s="15" t="s">
        <v>77</v>
      </c>
      <c r="E165" s="15" t="s">
        <v>87</v>
      </c>
      <c r="F165" s="15" t="s">
        <v>92</v>
      </c>
      <c r="G165" s="15" t="s">
        <v>98</v>
      </c>
      <c r="H165" s="15">
        <v>9000000</v>
      </c>
      <c r="I165" s="15">
        <v>9000000</v>
      </c>
      <c r="J165" s="15" t="s">
        <v>32</v>
      </c>
      <c r="K165" s="15" t="s">
        <v>33</v>
      </c>
      <c r="L165" s="6" t="s">
        <v>100</v>
      </c>
    </row>
    <row r="166" spans="2:12" ht="45">
      <c r="B166" s="5">
        <v>80111601</v>
      </c>
      <c r="C166" s="15" t="s">
        <v>167</v>
      </c>
      <c r="D166" s="15" t="s">
        <v>77</v>
      </c>
      <c r="E166" s="15" t="s">
        <v>87</v>
      </c>
      <c r="F166" s="15" t="s">
        <v>92</v>
      </c>
      <c r="G166" s="15" t="s">
        <v>98</v>
      </c>
      <c r="H166" s="15">
        <f>9000000-2700000</f>
        <v>6300000</v>
      </c>
      <c r="I166" s="15">
        <f>9000000-2700000</f>
        <v>6300000</v>
      </c>
      <c r="J166" s="15" t="s">
        <v>32</v>
      </c>
      <c r="K166" s="15" t="s">
        <v>33</v>
      </c>
      <c r="L166" s="6" t="s">
        <v>100</v>
      </c>
    </row>
    <row r="167" spans="2:12" ht="45">
      <c r="B167" s="5">
        <v>80111601</v>
      </c>
      <c r="C167" s="15" t="s">
        <v>167</v>
      </c>
      <c r="D167" s="15" t="s">
        <v>77</v>
      </c>
      <c r="E167" s="15" t="s">
        <v>87</v>
      </c>
      <c r="F167" s="15" t="s">
        <v>92</v>
      </c>
      <c r="G167" s="15" t="s">
        <v>98</v>
      </c>
      <c r="H167" s="15">
        <v>9000000</v>
      </c>
      <c r="I167" s="15">
        <v>9000000</v>
      </c>
      <c r="J167" s="15" t="s">
        <v>32</v>
      </c>
      <c r="K167" s="15" t="s">
        <v>33</v>
      </c>
      <c r="L167" s="6" t="s">
        <v>100</v>
      </c>
    </row>
    <row r="168" spans="2:12" ht="45">
      <c r="B168" s="5">
        <v>80111601</v>
      </c>
      <c r="C168" s="15" t="s">
        <v>167</v>
      </c>
      <c r="D168" s="15" t="s">
        <v>77</v>
      </c>
      <c r="E168" s="15" t="s">
        <v>87</v>
      </c>
      <c r="F168" s="15" t="s">
        <v>92</v>
      </c>
      <c r="G168" s="15" t="s">
        <v>98</v>
      </c>
      <c r="H168" s="15">
        <f>9000000-2700000</f>
        <v>6300000</v>
      </c>
      <c r="I168" s="15">
        <f>9000000-2700000</f>
        <v>6300000</v>
      </c>
      <c r="J168" s="15" t="s">
        <v>32</v>
      </c>
      <c r="K168" s="15" t="s">
        <v>33</v>
      </c>
      <c r="L168" s="6" t="s">
        <v>100</v>
      </c>
    </row>
    <row r="169" spans="2:12" ht="45">
      <c r="B169" s="5">
        <v>80111601</v>
      </c>
      <c r="C169" s="15" t="s">
        <v>167</v>
      </c>
      <c r="D169" s="15" t="s">
        <v>82</v>
      </c>
      <c r="E169" s="15" t="s">
        <v>87</v>
      </c>
      <c r="F169" s="15" t="s">
        <v>92</v>
      </c>
      <c r="G169" s="15" t="s">
        <v>98</v>
      </c>
      <c r="H169" s="15">
        <v>1800000</v>
      </c>
      <c r="I169" s="15">
        <v>1800000</v>
      </c>
      <c r="J169" s="15" t="s">
        <v>32</v>
      </c>
      <c r="K169" s="15" t="s">
        <v>33</v>
      </c>
      <c r="L169" s="6" t="s">
        <v>100</v>
      </c>
    </row>
    <row r="170" spans="2:12" ht="45">
      <c r="B170" s="5">
        <v>80111601</v>
      </c>
      <c r="C170" s="15" t="s">
        <v>167</v>
      </c>
      <c r="D170" s="15" t="s">
        <v>77</v>
      </c>
      <c r="E170" s="15" t="s">
        <v>87</v>
      </c>
      <c r="F170" s="15" t="s">
        <v>92</v>
      </c>
      <c r="G170" s="15" t="s">
        <v>98</v>
      </c>
      <c r="H170" s="15">
        <v>9000000</v>
      </c>
      <c r="I170" s="15">
        <v>9000000</v>
      </c>
      <c r="J170" s="15" t="s">
        <v>32</v>
      </c>
      <c r="K170" s="15" t="s">
        <v>33</v>
      </c>
      <c r="L170" s="6" t="s">
        <v>100</v>
      </c>
    </row>
    <row r="171" spans="2:12" ht="45">
      <c r="B171" s="5">
        <v>80111601</v>
      </c>
      <c r="C171" s="15" t="s">
        <v>167</v>
      </c>
      <c r="D171" s="15" t="s">
        <v>77</v>
      </c>
      <c r="E171" s="15" t="s">
        <v>87</v>
      </c>
      <c r="F171" s="15" t="s">
        <v>92</v>
      </c>
      <c r="G171" s="15" t="s">
        <v>98</v>
      </c>
      <c r="H171" s="15">
        <v>9000000</v>
      </c>
      <c r="I171" s="15">
        <v>9000000</v>
      </c>
      <c r="J171" s="15" t="s">
        <v>32</v>
      </c>
      <c r="K171" s="15" t="s">
        <v>33</v>
      </c>
      <c r="L171" s="6" t="s">
        <v>100</v>
      </c>
    </row>
    <row r="172" spans="2:12" ht="45">
      <c r="B172" s="5">
        <v>80111601</v>
      </c>
      <c r="C172" s="15" t="s">
        <v>167</v>
      </c>
      <c r="D172" s="15" t="s">
        <v>77</v>
      </c>
      <c r="E172" s="15" t="s">
        <v>87</v>
      </c>
      <c r="F172" s="15" t="s">
        <v>92</v>
      </c>
      <c r="G172" s="15" t="s">
        <v>98</v>
      </c>
      <c r="H172" s="15">
        <v>9000000</v>
      </c>
      <c r="I172" s="15">
        <v>9000000</v>
      </c>
      <c r="J172" s="15" t="s">
        <v>32</v>
      </c>
      <c r="K172" s="15" t="s">
        <v>33</v>
      </c>
      <c r="L172" s="6" t="s">
        <v>100</v>
      </c>
    </row>
    <row r="173" spans="2:12" ht="45">
      <c r="B173" s="5">
        <v>80111601</v>
      </c>
      <c r="C173" s="15" t="s">
        <v>167</v>
      </c>
      <c r="D173" s="15" t="s">
        <v>77</v>
      </c>
      <c r="E173" s="15" t="s">
        <v>87</v>
      </c>
      <c r="F173" s="15" t="s">
        <v>92</v>
      </c>
      <c r="G173" s="15" t="s">
        <v>98</v>
      </c>
      <c r="H173" s="15">
        <f>9000000-3600000</f>
        <v>5400000</v>
      </c>
      <c r="I173" s="15">
        <f>9000000-3600000</f>
        <v>5400000</v>
      </c>
      <c r="J173" s="15" t="s">
        <v>32</v>
      </c>
      <c r="K173" s="15" t="s">
        <v>33</v>
      </c>
      <c r="L173" s="6" t="s">
        <v>100</v>
      </c>
    </row>
    <row r="174" spans="2:12" ht="45">
      <c r="B174" s="5">
        <v>80111601</v>
      </c>
      <c r="C174" s="15" t="s">
        <v>167</v>
      </c>
      <c r="D174" s="15" t="s">
        <v>77</v>
      </c>
      <c r="E174" s="15" t="s">
        <v>87</v>
      </c>
      <c r="F174" s="15" t="s">
        <v>92</v>
      </c>
      <c r="G174" s="15" t="s">
        <v>98</v>
      </c>
      <c r="H174" s="15">
        <v>9000000</v>
      </c>
      <c r="I174" s="15">
        <v>9000000</v>
      </c>
      <c r="J174" s="15" t="s">
        <v>32</v>
      </c>
      <c r="K174" s="15" t="s">
        <v>33</v>
      </c>
      <c r="L174" s="6" t="s">
        <v>100</v>
      </c>
    </row>
    <row r="175" spans="2:12" ht="45">
      <c r="B175" s="5">
        <v>80111601</v>
      </c>
      <c r="C175" s="15" t="s">
        <v>167</v>
      </c>
      <c r="D175" s="15" t="s">
        <v>77</v>
      </c>
      <c r="E175" s="15" t="s">
        <v>87</v>
      </c>
      <c r="F175" s="15" t="s">
        <v>92</v>
      </c>
      <c r="G175" s="15" t="s">
        <v>98</v>
      </c>
      <c r="H175" s="15">
        <v>9000000</v>
      </c>
      <c r="I175" s="15">
        <v>9000000</v>
      </c>
      <c r="J175" s="15" t="s">
        <v>32</v>
      </c>
      <c r="K175" s="15" t="s">
        <v>33</v>
      </c>
      <c r="L175" s="6" t="s">
        <v>100</v>
      </c>
    </row>
    <row r="176" spans="2:12" ht="45">
      <c r="B176" s="5">
        <v>80111601</v>
      </c>
      <c r="C176" s="15" t="s">
        <v>167</v>
      </c>
      <c r="D176" s="15" t="s">
        <v>77</v>
      </c>
      <c r="E176" s="15" t="s">
        <v>87</v>
      </c>
      <c r="F176" s="15" t="s">
        <v>92</v>
      </c>
      <c r="G176" s="15" t="s">
        <v>98</v>
      </c>
      <c r="H176" s="15">
        <v>9000000</v>
      </c>
      <c r="I176" s="15">
        <v>9000000</v>
      </c>
      <c r="J176" s="15" t="s">
        <v>32</v>
      </c>
      <c r="K176" s="15" t="s">
        <v>33</v>
      </c>
      <c r="L176" s="6" t="s">
        <v>100</v>
      </c>
    </row>
    <row r="177" spans="2:12" ht="45">
      <c r="B177" s="5">
        <v>80111601</v>
      </c>
      <c r="C177" s="15" t="s">
        <v>167</v>
      </c>
      <c r="D177" s="15" t="s">
        <v>77</v>
      </c>
      <c r="E177" s="15" t="s">
        <v>87</v>
      </c>
      <c r="F177" s="15" t="s">
        <v>92</v>
      </c>
      <c r="G177" s="15" t="s">
        <v>98</v>
      </c>
      <c r="H177" s="15">
        <f>9000000-1800000</f>
        <v>7200000</v>
      </c>
      <c r="I177" s="15">
        <f>9000000-1800000</f>
        <v>7200000</v>
      </c>
      <c r="J177" s="15" t="s">
        <v>32</v>
      </c>
      <c r="K177" s="15" t="s">
        <v>33</v>
      </c>
      <c r="L177" s="6" t="s">
        <v>100</v>
      </c>
    </row>
    <row r="178" spans="2:12" ht="45">
      <c r="B178" s="5">
        <v>80111601</v>
      </c>
      <c r="C178" s="15" t="s">
        <v>167</v>
      </c>
      <c r="D178" s="15" t="s">
        <v>77</v>
      </c>
      <c r="E178" s="15" t="s">
        <v>87</v>
      </c>
      <c r="F178" s="15" t="s">
        <v>92</v>
      </c>
      <c r="G178" s="15" t="s">
        <v>98</v>
      </c>
      <c r="H178" s="15">
        <f>9000000-2700000</f>
        <v>6300000</v>
      </c>
      <c r="I178" s="15">
        <f>9000000-2700000</f>
        <v>6300000</v>
      </c>
      <c r="J178" s="15" t="s">
        <v>32</v>
      </c>
      <c r="K178" s="15" t="s">
        <v>33</v>
      </c>
      <c r="L178" s="6" t="s">
        <v>100</v>
      </c>
    </row>
    <row r="179" spans="2:12" ht="45">
      <c r="B179" s="5">
        <v>80111601</v>
      </c>
      <c r="C179" s="15" t="s">
        <v>167</v>
      </c>
      <c r="D179" s="15" t="s">
        <v>77</v>
      </c>
      <c r="E179" s="15" t="s">
        <v>87</v>
      </c>
      <c r="F179" s="15" t="s">
        <v>92</v>
      </c>
      <c r="G179" s="15" t="s">
        <v>98</v>
      </c>
      <c r="H179" s="15">
        <v>9000000</v>
      </c>
      <c r="I179" s="15">
        <v>9000000</v>
      </c>
      <c r="J179" s="15" t="s">
        <v>32</v>
      </c>
      <c r="K179" s="15" t="s">
        <v>33</v>
      </c>
      <c r="L179" s="6" t="s">
        <v>100</v>
      </c>
    </row>
    <row r="180" spans="2:12" ht="45">
      <c r="B180" s="5">
        <v>80111601</v>
      </c>
      <c r="C180" s="15" t="s">
        <v>167</v>
      </c>
      <c r="D180" s="15" t="s">
        <v>77</v>
      </c>
      <c r="E180" s="15" t="s">
        <v>87</v>
      </c>
      <c r="F180" s="15" t="s">
        <v>92</v>
      </c>
      <c r="G180" s="15" t="s">
        <v>98</v>
      </c>
      <c r="H180" s="15">
        <v>9000000</v>
      </c>
      <c r="I180" s="15">
        <v>9000000</v>
      </c>
      <c r="J180" s="15" t="s">
        <v>32</v>
      </c>
      <c r="K180" s="15" t="s">
        <v>33</v>
      </c>
      <c r="L180" s="6" t="s">
        <v>100</v>
      </c>
    </row>
    <row r="181" spans="2:12" ht="45">
      <c r="B181" s="5">
        <v>80111601</v>
      </c>
      <c r="C181" s="15" t="s">
        <v>167</v>
      </c>
      <c r="D181" s="15" t="s">
        <v>77</v>
      </c>
      <c r="E181" s="15" t="s">
        <v>87</v>
      </c>
      <c r="F181" s="15" t="s">
        <v>92</v>
      </c>
      <c r="G181" s="15" t="s">
        <v>98</v>
      </c>
      <c r="H181" s="15">
        <v>9000000</v>
      </c>
      <c r="I181" s="15">
        <v>9000000</v>
      </c>
      <c r="J181" s="15" t="s">
        <v>32</v>
      </c>
      <c r="K181" s="15" t="s">
        <v>33</v>
      </c>
      <c r="L181" s="6" t="s">
        <v>100</v>
      </c>
    </row>
    <row r="182" spans="2:12" ht="45">
      <c r="B182" s="5">
        <v>80111601</v>
      </c>
      <c r="C182" s="15" t="s">
        <v>167</v>
      </c>
      <c r="D182" s="15" t="s">
        <v>77</v>
      </c>
      <c r="E182" s="15" t="s">
        <v>87</v>
      </c>
      <c r="F182" s="15" t="s">
        <v>92</v>
      </c>
      <c r="G182" s="15" t="s">
        <v>98</v>
      </c>
      <c r="H182" s="15">
        <v>9000000</v>
      </c>
      <c r="I182" s="15">
        <v>9000000</v>
      </c>
      <c r="J182" s="15" t="s">
        <v>32</v>
      </c>
      <c r="K182" s="15" t="s">
        <v>33</v>
      </c>
      <c r="L182" s="6" t="s">
        <v>100</v>
      </c>
    </row>
    <row r="183" spans="2:12" ht="45">
      <c r="B183" s="5">
        <v>80111601</v>
      </c>
      <c r="C183" s="15" t="s">
        <v>167</v>
      </c>
      <c r="D183" s="15" t="s">
        <v>77</v>
      </c>
      <c r="E183" s="15" t="s">
        <v>87</v>
      </c>
      <c r="F183" s="15" t="s">
        <v>92</v>
      </c>
      <c r="G183" s="15" t="s">
        <v>98</v>
      </c>
      <c r="H183" s="15">
        <v>9000000</v>
      </c>
      <c r="I183" s="15">
        <v>9000000</v>
      </c>
      <c r="J183" s="15" t="s">
        <v>32</v>
      </c>
      <c r="K183" s="15" t="s">
        <v>33</v>
      </c>
      <c r="L183" s="6" t="s">
        <v>100</v>
      </c>
    </row>
    <row r="184" spans="2:12" ht="45">
      <c r="B184" s="5">
        <v>80111601</v>
      </c>
      <c r="C184" s="15" t="s">
        <v>167</v>
      </c>
      <c r="D184" s="15" t="s">
        <v>77</v>
      </c>
      <c r="E184" s="15" t="s">
        <v>87</v>
      </c>
      <c r="F184" s="15" t="s">
        <v>92</v>
      </c>
      <c r="G184" s="15" t="s">
        <v>98</v>
      </c>
      <c r="H184" s="15">
        <v>9000000</v>
      </c>
      <c r="I184" s="15">
        <v>9000000</v>
      </c>
      <c r="J184" s="15" t="s">
        <v>32</v>
      </c>
      <c r="K184" s="15" t="s">
        <v>33</v>
      </c>
      <c r="L184" s="6" t="s">
        <v>100</v>
      </c>
    </row>
    <row r="185" spans="2:12" ht="45">
      <c r="B185" s="5">
        <v>80111601</v>
      </c>
      <c r="C185" s="15" t="s">
        <v>167</v>
      </c>
      <c r="D185" s="15" t="s">
        <v>77</v>
      </c>
      <c r="E185" s="15" t="s">
        <v>87</v>
      </c>
      <c r="F185" s="15" t="s">
        <v>92</v>
      </c>
      <c r="G185" s="15" t="s">
        <v>98</v>
      </c>
      <c r="H185" s="15">
        <v>9000000</v>
      </c>
      <c r="I185" s="15">
        <v>9000000</v>
      </c>
      <c r="J185" s="15" t="s">
        <v>32</v>
      </c>
      <c r="K185" s="15" t="s">
        <v>33</v>
      </c>
      <c r="L185" s="6" t="s">
        <v>100</v>
      </c>
    </row>
    <row r="186" spans="2:12" ht="45">
      <c r="B186" s="5">
        <v>80111601</v>
      </c>
      <c r="C186" s="15" t="s">
        <v>167</v>
      </c>
      <c r="D186" s="15" t="s">
        <v>77</v>
      </c>
      <c r="E186" s="15" t="s">
        <v>87</v>
      </c>
      <c r="F186" s="15" t="s">
        <v>92</v>
      </c>
      <c r="G186" s="15" t="s">
        <v>98</v>
      </c>
      <c r="H186" s="15">
        <f>9000000-5400000</f>
        <v>3600000</v>
      </c>
      <c r="I186" s="15">
        <f>9000000-5400000</f>
        <v>3600000</v>
      </c>
      <c r="J186" s="15" t="s">
        <v>32</v>
      </c>
      <c r="K186" s="15" t="s">
        <v>33</v>
      </c>
      <c r="L186" s="6" t="s">
        <v>100</v>
      </c>
    </row>
    <row r="187" spans="2:12" ht="45">
      <c r="B187" s="5">
        <v>80111601</v>
      </c>
      <c r="C187" s="15" t="s">
        <v>167</v>
      </c>
      <c r="D187" s="15" t="s">
        <v>77</v>
      </c>
      <c r="E187" s="15" t="s">
        <v>87</v>
      </c>
      <c r="F187" s="15" t="s">
        <v>92</v>
      </c>
      <c r="G187" s="15" t="s">
        <v>98</v>
      </c>
      <c r="H187" s="15">
        <f>9000000-1800000</f>
        <v>7200000</v>
      </c>
      <c r="I187" s="15">
        <f>9000000-1800000</f>
        <v>7200000</v>
      </c>
      <c r="J187" s="15" t="s">
        <v>32</v>
      </c>
      <c r="K187" s="15" t="s">
        <v>33</v>
      </c>
      <c r="L187" s="6" t="s">
        <v>100</v>
      </c>
    </row>
    <row r="188" spans="2:12" ht="45">
      <c r="B188" s="5">
        <v>80111601</v>
      </c>
      <c r="C188" s="15" t="s">
        <v>167</v>
      </c>
      <c r="D188" s="15" t="s">
        <v>77</v>
      </c>
      <c r="E188" s="15" t="s">
        <v>87</v>
      </c>
      <c r="F188" s="15" t="s">
        <v>92</v>
      </c>
      <c r="G188" s="15" t="s">
        <v>98</v>
      </c>
      <c r="H188" s="15">
        <v>3600000</v>
      </c>
      <c r="I188" s="15">
        <v>3600000</v>
      </c>
      <c r="J188" s="15" t="s">
        <v>32</v>
      </c>
      <c r="K188" s="15" t="s">
        <v>33</v>
      </c>
      <c r="L188" s="6" t="s">
        <v>100</v>
      </c>
    </row>
    <row r="189" spans="2:12" ht="45">
      <c r="B189" s="5">
        <v>80111601</v>
      </c>
      <c r="C189" s="15" t="s">
        <v>167</v>
      </c>
      <c r="D189" s="15" t="s">
        <v>77</v>
      </c>
      <c r="E189" s="15" t="s">
        <v>87</v>
      </c>
      <c r="F189" s="15" t="s">
        <v>92</v>
      </c>
      <c r="G189" s="15" t="s">
        <v>98</v>
      </c>
      <c r="H189" s="15">
        <f>9000000-2700000</f>
        <v>6300000</v>
      </c>
      <c r="I189" s="15">
        <f>9000000-2700000</f>
        <v>6300000</v>
      </c>
      <c r="J189" s="15" t="s">
        <v>32</v>
      </c>
      <c r="K189" s="15" t="s">
        <v>33</v>
      </c>
      <c r="L189" s="6" t="s">
        <v>100</v>
      </c>
    </row>
    <row r="190" spans="2:12" ht="60">
      <c r="B190" s="5">
        <v>80111601</v>
      </c>
      <c r="C190" s="15" t="s">
        <v>166</v>
      </c>
      <c r="D190" s="15" t="s">
        <v>74</v>
      </c>
      <c r="E190" s="15" t="s">
        <v>87</v>
      </c>
      <c r="F190" s="15" t="s">
        <v>92</v>
      </c>
      <c r="G190" s="15" t="s">
        <v>98</v>
      </c>
      <c r="H190" s="15">
        <v>5000000</v>
      </c>
      <c r="I190" s="15">
        <v>5000000</v>
      </c>
      <c r="J190" s="15" t="s">
        <v>32</v>
      </c>
      <c r="K190" s="15" t="s">
        <v>33</v>
      </c>
      <c r="L190" s="6" t="s">
        <v>100</v>
      </c>
    </row>
    <row r="191" spans="2:12" ht="45">
      <c r="B191" s="5">
        <v>80111601</v>
      </c>
      <c r="C191" s="15" t="s">
        <v>167</v>
      </c>
      <c r="D191" s="15" t="s">
        <v>77</v>
      </c>
      <c r="E191" s="15" t="s">
        <v>87</v>
      </c>
      <c r="F191" s="15" t="s">
        <v>92</v>
      </c>
      <c r="G191" s="15" t="s">
        <v>98</v>
      </c>
      <c r="H191" s="15">
        <v>9000000</v>
      </c>
      <c r="I191" s="15">
        <v>9000000</v>
      </c>
      <c r="J191" s="15" t="s">
        <v>32</v>
      </c>
      <c r="K191" s="15" t="s">
        <v>33</v>
      </c>
      <c r="L191" s="6" t="s">
        <v>100</v>
      </c>
    </row>
    <row r="192" spans="2:12" ht="45">
      <c r="B192" s="5">
        <v>80111601</v>
      </c>
      <c r="C192" s="15" t="s">
        <v>167</v>
      </c>
      <c r="D192" s="15" t="s">
        <v>77</v>
      </c>
      <c r="E192" s="15" t="s">
        <v>87</v>
      </c>
      <c r="F192" s="15" t="s">
        <v>92</v>
      </c>
      <c r="G192" s="15" t="s">
        <v>98</v>
      </c>
      <c r="H192" s="15">
        <v>9000000</v>
      </c>
      <c r="I192" s="15">
        <v>9000000</v>
      </c>
      <c r="J192" s="15" t="s">
        <v>32</v>
      </c>
      <c r="K192" s="15" t="s">
        <v>33</v>
      </c>
      <c r="L192" s="6" t="s">
        <v>100</v>
      </c>
    </row>
    <row r="193" spans="2:12" ht="45">
      <c r="B193" s="5">
        <v>80111601</v>
      </c>
      <c r="C193" s="15" t="s">
        <v>167</v>
      </c>
      <c r="D193" s="15" t="s">
        <v>77</v>
      </c>
      <c r="E193" s="15" t="s">
        <v>87</v>
      </c>
      <c r="F193" s="15" t="s">
        <v>92</v>
      </c>
      <c r="G193" s="15" t="s">
        <v>98</v>
      </c>
      <c r="H193" s="15">
        <v>9000000</v>
      </c>
      <c r="I193" s="15">
        <v>9000000</v>
      </c>
      <c r="J193" s="15" t="s">
        <v>32</v>
      </c>
      <c r="K193" s="15" t="s">
        <v>33</v>
      </c>
      <c r="L193" s="6" t="s">
        <v>100</v>
      </c>
    </row>
    <row r="194" spans="2:12" ht="45">
      <c r="B194" s="5">
        <v>80111601</v>
      </c>
      <c r="C194" s="15" t="s">
        <v>167</v>
      </c>
      <c r="D194" s="15" t="s">
        <v>77</v>
      </c>
      <c r="E194" s="15" t="s">
        <v>87</v>
      </c>
      <c r="F194" s="15" t="s">
        <v>92</v>
      </c>
      <c r="G194" s="15" t="s">
        <v>98</v>
      </c>
      <c r="H194" s="15">
        <f>9000000-1800000</f>
        <v>7200000</v>
      </c>
      <c r="I194" s="15">
        <f>9000000-1800000</f>
        <v>7200000</v>
      </c>
      <c r="J194" s="15" t="s">
        <v>32</v>
      </c>
      <c r="K194" s="15" t="s">
        <v>33</v>
      </c>
      <c r="L194" s="6" t="s">
        <v>100</v>
      </c>
    </row>
    <row r="195" spans="2:12" ht="45">
      <c r="B195" s="5">
        <v>80111601</v>
      </c>
      <c r="C195" s="15" t="s">
        <v>167</v>
      </c>
      <c r="D195" s="15" t="s">
        <v>77</v>
      </c>
      <c r="E195" s="15" t="s">
        <v>87</v>
      </c>
      <c r="F195" s="15" t="s">
        <v>92</v>
      </c>
      <c r="G195" s="15" t="s">
        <v>98</v>
      </c>
      <c r="H195" s="15">
        <v>9000000</v>
      </c>
      <c r="I195" s="15">
        <v>9000000</v>
      </c>
      <c r="J195" s="15" t="s">
        <v>32</v>
      </c>
      <c r="K195" s="15" t="s">
        <v>33</v>
      </c>
      <c r="L195" s="6" t="s">
        <v>100</v>
      </c>
    </row>
    <row r="196" spans="2:12" ht="45">
      <c r="B196" s="5">
        <v>80111601</v>
      </c>
      <c r="C196" s="15" t="s">
        <v>167</v>
      </c>
      <c r="D196" s="15" t="s">
        <v>77</v>
      </c>
      <c r="E196" s="15" t="s">
        <v>87</v>
      </c>
      <c r="F196" s="15" t="s">
        <v>92</v>
      </c>
      <c r="G196" s="15" t="s">
        <v>98</v>
      </c>
      <c r="H196" s="15">
        <v>9000000</v>
      </c>
      <c r="I196" s="15">
        <v>9000000</v>
      </c>
      <c r="J196" s="15" t="s">
        <v>32</v>
      </c>
      <c r="K196" s="15" t="s">
        <v>33</v>
      </c>
      <c r="L196" s="6" t="s">
        <v>100</v>
      </c>
    </row>
    <row r="197" spans="2:12" ht="45">
      <c r="B197" s="5">
        <v>80111601</v>
      </c>
      <c r="C197" s="15" t="s">
        <v>167</v>
      </c>
      <c r="D197" s="15" t="s">
        <v>77</v>
      </c>
      <c r="E197" s="15" t="s">
        <v>87</v>
      </c>
      <c r="F197" s="15" t="s">
        <v>92</v>
      </c>
      <c r="G197" s="15" t="s">
        <v>98</v>
      </c>
      <c r="H197" s="15">
        <v>9000000</v>
      </c>
      <c r="I197" s="15">
        <v>9000000</v>
      </c>
      <c r="J197" s="15" t="s">
        <v>32</v>
      </c>
      <c r="K197" s="15" t="s">
        <v>33</v>
      </c>
      <c r="L197" s="6" t="s">
        <v>100</v>
      </c>
    </row>
    <row r="198" spans="2:12" ht="45">
      <c r="B198" s="5">
        <v>80111601</v>
      </c>
      <c r="C198" s="15" t="s">
        <v>167</v>
      </c>
      <c r="D198" s="15" t="s">
        <v>77</v>
      </c>
      <c r="E198" s="15" t="s">
        <v>87</v>
      </c>
      <c r="F198" s="15" t="s">
        <v>92</v>
      </c>
      <c r="G198" s="15" t="s">
        <v>98</v>
      </c>
      <c r="H198" s="15">
        <f>9000000-4500000</f>
        <v>4500000</v>
      </c>
      <c r="I198" s="15">
        <f>9000000-4500000</f>
        <v>4500000</v>
      </c>
      <c r="J198" s="15" t="s">
        <v>32</v>
      </c>
      <c r="K198" s="15" t="s">
        <v>33</v>
      </c>
      <c r="L198" s="6" t="s">
        <v>100</v>
      </c>
    </row>
    <row r="199" spans="2:12" ht="45">
      <c r="B199" s="5">
        <v>80111601</v>
      </c>
      <c r="C199" s="15" t="s">
        <v>167</v>
      </c>
      <c r="D199" s="15" t="s">
        <v>77</v>
      </c>
      <c r="E199" s="15" t="s">
        <v>87</v>
      </c>
      <c r="F199" s="15" t="s">
        <v>92</v>
      </c>
      <c r="G199" s="15" t="s">
        <v>98</v>
      </c>
      <c r="H199" s="15">
        <v>9000000</v>
      </c>
      <c r="I199" s="15">
        <v>9000000</v>
      </c>
      <c r="J199" s="15" t="s">
        <v>32</v>
      </c>
      <c r="K199" s="15" t="s">
        <v>33</v>
      </c>
      <c r="L199" s="6" t="s">
        <v>100</v>
      </c>
    </row>
    <row r="200" spans="2:12" ht="45">
      <c r="B200" s="5">
        <v>80111601</v>
      </c>
      <c r="C200" s="15" t="s">
        <v>167</v>
      </c>
      <c r="D200" s="15" t="s">
        <v>77</v>
      </c>
      <c r="E200" s="15" t="s">
        <v>87</v>
      </c>
      <c r="F200" s="15" t="s">
        <v>92</v>
      </c>
      <c r="G200" s="15" t="s">
        <v>98</v>
      </c>
      <c r="H200" s="15">
        <v>9000000</v>
      </c>
      <c r="I200" s="15">
        <v>9000000</v>
      </c>
      <c r="J200" s="15" t="s">
        <v>32</v>
      </c>
      <c r="K200" s="15" t="s">
        <v>33</v>
      </c>
      <c r="L200" s="6" t="s">
        <v>100</v>
      </c>
    </row>
    <row r="201" spans="2:12" ht="45">
      <c r="B201" s="5">
        <v>80111601</v>
      </c>
      <c r="C201" s="15" t="s">
        <v>167</v>
      </c>
      <c r="D201" s="15" t="s">
        <v>77</v>
      </c>
      <c r="E201" s="15" t="s">
        <v>87</v>
      </c>
      <c r="F201" s="15" t="s">
        <v>92</v>
      </c>
      <c r="G201" s="15" t="s">
        <v>98</v>
      </c>
      <c r="H201" s="15">
        <v>9000000</v>
      </c>
      <c r="I201" s="15">
        <v>9000000</v>
      </c>
      <c r="J201" s="15" t="s">
        <v>32</v>
      </c>
      <c r="K201" s="15" t="s">
        <v>33</v>
      </c>
      <c r="L201" s="6" t="s">
        <v>100</v>
      </c>
    </row>
    <row r="202" spans="2:12" ht="45">
      <c r="B202" s="5">
        <v>80111601</v>
      </c>
      <c r="C202" s="15" t="s">
        <v>167</v>
      </c>
      <c r="D202" s="15" t="s">
        <v>77</v>
      </c>
      <c r="E202" s="15" t="s">
        <v>87</v>
      </c>
      <c r="F202" s="15" t="s">
        <v>92</v>
      </c>
      <c r="G202" s="15" t="s">
        <v>98</v>
      </c>
      <c r="H202" s="15">
        <f>9000000-4500000</f>
        <v>4500000</v>
      </c>
      <c r="I202" s="15">
        <f>9000000-4500000</f>
        <v>4500000</v>
      </c>
      <c r="J202" s="15" t="s">
        <v>32</v>
      </c>
      <c r="K202" s="15" t="s">
        <v>33</v>
      </c>
      <c r="L202" s="6" t="s">
        <v>100</v>
      </c>
    </row>
    <row r="203" spans="2:12" ht="45">
      <c r="B203" s="5">
        <v>80111601</v>
      </c>
      <c r="C203" s="15" t="s">
        <v>167</v>
      </c>
      <c r="D203" s="15" t="s">
        <v>77</v>
      </c>
      <c r="E203" s="15" t="s">
        <v>87</v>
      </c>
      <c r="F203" s="15" t="s">
        <v>92</v>
      </c>
      <c r="G203" s="15" t="s">
        <v>98</v>
      </c>
      <c r="H203" s="15">
        <v>9000000</v>
      </c>
      <c r="I203" s="15">
        <v>9000000</v>
      </c>
      <c r="J203" s="15" t="s">
        <v>32</v>
      </c>
      <c r="K203" s="15" t="s">
        <v>33</v>
      </c>
      <c r="L203" s="6" t="s">
        <v>100</v>
      </c>
    </row>
    <row r="204" spans="2:12" ht="45">
      <c r="B204" s="5">
        <v>80111601</v>
      </c>
      <c r="C204" s="15" t="s">
        <v>167</v>
      </c>
      <c r="D204" s="15" t="s">
        <v>77</v>
      </c>
      <c r="E204" s="15" t="s">
        <v>87</v>
      </c>
      <c r="F204" s="15" t="s">
        <v>92</v>
      </c>
      <c r="G204" s="15" t="s">
        <v>98</v>
      </c>
      <c r="H204" s="15">
        <f>9000000-4500000</f>
        <v>4500000</v>
      </c>
      <c r="I204" s="15">
        <f>9000000-4500000</f>
        <v>4500000</v>
      </c>
      <c r="J204" s="15" t="s">
        <v>32</v>
      </c>
      <c r="K204" s="15" t="s">
        <v>33</v>
      </c>
      <c r="L204" s="6" t="s">
        <v>100</v>
      </c>
    </row>
    <row r="205" spans="2:12" ht="45">
      <c r="B205" s="5">
        <v>80111601</v>
      </c>
      <c r="C205" s="15" t="s">
        <v>167</v>
      </c>
      <c r="D205" s="15" t="s">
        <v>77</v>
      </c>
      <c r="E205" s="15" t="s">
        <v>87</v>
      </c>
      <c r="F205" s="15" t="s">
        <v>92</v>
      </c>
      <c r="G205" s="15" t="s">
        <v>98</v>
      </c>
      <c r="H205" s="15">
        <v>9000000</v>
      </c>
      <c r="I205" s="15">
        <v>9000000</v>
      </c>
      <c r="J205" s="15" t="s">
        <v>32</v>
      </c>
      <c r="K205" s="15" t="s">
        <v>33</v>
      </c>
      <c r="L205" s="6" t="s">
        <v>100</v>
      </c>
    </row>
    <row r="206" spans="2:12" ht="45">
      <c r="B206" s="5">
        <v>80111601</v>
      </c>
      <c r="C206" s="15" t="s">
        <v>167</v>
      </c>
      <c r="D206" s="15" t="s">
        <v>77</v>
      </c>
      <c r="E206" s="15" t="s">
        <v>87</v>
      </c>
      <c r="F206" s="15" t="s">
        <v>92</v>
      </c>
      <c r="G206" s="15" t="s">
        <v>98</v>
      </c>
      <c r="H206" s="15">
        <v>9000000</v>
      </c>
      <c r="I206" s="15">
        <v>9000000</v>
      </c>
      <c r="J206" s="15" t="s">
        <v>32</v>
      </c>
      <c r="K206" s="15" t="s">
        <v>33</v>
      </c>
      <c r="L206" s="6" t="s">
        <v>100</v>
      </c>
    </row>
    <row r="207" spans="2:12" ht="45">
      <c r="B207" s="5">
        <v>80111601</v>
      </c>
      <c r="C207" s="15" t="s">
        <v>167</v>
      </c>
      <c r="D207" s="15" t="s">
        <v>77</v>
      </c>
      <c r="E207" s="15" t="s">
        <v>87</v>
      </c>
      <c r="F207" s="15" t="s">
        <v>92</v>
      </c>
      <c r="G207" s="15" t="s">
        <v>98</v>
      </c>
      <c r="H207" s="15">
        <v>9000000</v>
      </c>
      <c r="I207" s="15">
        <v>9000000</v>
      </c>
      <c r="J207" s="15" t="s">
        <v>32</v>
      </c>
      <c r="K207" s="15" t="s">
        <v>33</v>
      </c>
      <c r="L207" s="6" t="s">
        <v>100</v>
      </c>
    </row>
    <row r="208" spans="2:12" ht="45">
      <c r="B208" s="5">
        <v>80111601</v>
      </c>
      <c r="C208" s="15" t="s">
        <v>167</v>
      </c>
      <c r="D208" s="15" t="s">
        <v>77</v>
      </c>
      <c r="E208" s="15" t="s">
        <v>87</v>
      </c>
      <c r="F208" s="15" t="s">
        <v>92</v>
      </c>
      <c r="G208" s="15" t="s">
        <v>98</v>
      </c>
      <c r="H208" s="15">
        <v>9000000</v>
      </c>
      <c r="I208" s="15">
        <v>9000000</v>
      </c>
      <c r="J208" s="15" t="s">
        <v>32</v>
      </c>
      <c r="K208" s="15" t="s">
        <v>33</v>
      </c>
      <c r="L208" s="6" t="s">
        <v>100</v>
      </c>
    </row>
    <row r="209" spans="2:12" ht="45">
      <c r="B209" s="5">
        <v>80111601</v>
      </c>
      <c r="C209" s="15" t="s">
        <v>167</v>
      </c>
      <c r="D209" s="15" t="s">
        <v>77</v>
      </c>
      <c r="E209" s="15" t="s">
        <v>87</v>
      </c>
      <c r="F209" s="15" t="s">
        <v>92</v>
      </c>
      <c r="G209" s="15" t="s">
        <v>98</v>
      </c>
      <c r="H209" s="15">
        <v>9000000</v>
      </c>
      <c r="I209" s="15">
        <v>9000000</v>
      </c>
      <c r="J209" s="15" t="s">
        <v>32</v>
      </c>
      <c r="K209" s="15" t="s">
        <v>33</v>
      </c>
      <c r="L209" s="6" t="s">
        <v>100</v>
      </c>
    </row>
    <row r="210" spans="2:12" ht="45">
      <c r="B210" s="5">
        <v>80111601</v>
      </c>
      <c r="C210" s="15" t="s">
        <v>167</v>
      </c>
      <c r="D210" s="15" t="s">
        <v>77</v>
      </c>
      <c r="E210" s="15" t="s">
        <v>87</v>
      </c>
      <c r="F210" s="15" t="s">
        <v>92</v>
      </c>
      <c r="G210" s="15" t="s">
        <v>98</v>
      </c>
      <c r="H210" s="15">
        <v>9000000</v>
      </c>
      <c r="I210" s="15">
        <v>9000000</v>
      </c>
      <c r="J210" s="15" t="s">
        <v>32</v>
      </c>
      <c r="K210" s="15" t="s">
        <v>33</v>
      </c>
      <c r="L210" s="6" t="s">
        <v>100</v>
      </c>
    </row>
    <row r="211" spans="2:12" ht="60">
      <c r="B211" s="5" t="s">
        <v>37</v>
      </c>
      <c r="C211" s="15" t="s">
        <v>154</v>
      </c>
      <c r="D211" s="15" t="s">
        <v>75</v>
      </c>
      <c r="E211" s="15" t="s">
        <v>86</v>
      </c>
      <c r="F211" s="15" t="s">
        <v>93</v>
      </c>
      <c r="G211" s="15" t="s">
        <v>98</v>
      </c>
      <c r="H211" s="15">
        <v>29955000</v>
      </c>
      <c r="I211" s="15">
        <v>29955000</v>
      </c>
      <c r="J211" s="15" t="s">
        <v>32</v>
      </c>
      <c r="K211" s="15" t="s">
        <v>33</v>
      </c>
      <c r="L211" s="6" t="s">
        <v>100</v>
      </c>
    </row>
    <row r="212" spans="2:12" ht="45">
      <c r="B212" s="5">
        <v>80111601</v>
      </c>
      <c r="C212" s="15" t="s">
        <v>167</v>
      </c>
      <c r="D212" s="15" t="s">
        <v>77</v>
      </c>
      <c r="E212" s="15" t="s">
        <v>87</v>
      </c>
      <c r="F212" s="15" t="s">
        <v>92</v>
      </c>
      <c r="G212" s="15" t="s">
        <v>98</v>
      </c>
      <c r="H212" s="15">
        <v>9000000</v>
      </c>
      <c r="I212" s="15">
        <v>9000000</v>
      </c>
      <c r="J212" s="15" t="s">
        <v>32</v>
      </c>
      <c r="K212" s="15" t="s">
        <v>33</v>
      </c>
      <c r="L212" s="6" t="s">
        <v>100</v>
      </c>
    </row>
    <row r="213" spans="2:12" ht="45">
      <c r="B213" s="5">
        <v>80111601</v>
      </c>
      <c r="C213" s="15" t="s">
        <v>167</v>
      </c>
      <c r="D213" s="15" t="s">
        <v>77</v>
      </c>
      <c r="E213" s="15" t="s">
        <v>87</v>
      </c>
      <c r="F213" s="15" t="s">
        <v>92</v>
      </c>
      <c r="G213" s="15" t="s">
        <v>98</v>
      </c>
      <c r="H213" s="15">
        <v>9000000</v>
      </c>
      <c r="I213" s="15">
        <v>9000000</v>
      </c>
      <c r="J213" s="15" t="s">
        <v>32</v>
      </c>
      <c r="K213" s="15" t="s">
        <v>33</v>
      </c>
      <c r="L213" s="6" t="s">
        <v>100</v>
      </c>
    </row>
    <row r="214" spans="2:12" ht="45">
      <c r="B214" s="5">
        <v>80111601</v>
      </c>
      <c r="C214" s="15" t="s">
        <v>167</v>
      </c>
      <c r="D214" s="15" t="s">
        <v>77</v>
      </c>
      <c r="E214" s="15" t="s">
        <v>87</v>
      </c>
      <c r="F214" s="15" t="s">
        <v>92</v>
      </c>
      <c r="G214" s="15" t="s">
        <v>98</v>
      </c>
      <c r="H214" s="15">
        <v>9000000</v>
      </c>
      <c r="I214" s="15">
        <v>9000000</v>
      </c>
      <c r="J214" s="15" t="s">
        <v>32</v>
      </c>
      <c r="K214" s="15" t="s">
        <v>33</v>
      </c>
      <c r="L214" s="6" t="s">
        <v>100</v>
      </c>
    </row>
    <row r="215" spans="2:12" ht="45">
      <c r="B215" s="5">
        <v>80111601</v>
      </c>
      <c r="C215" s="15" t="s">
        <v>167</v>
      </c>
      <c r="D215" s="15" t="s">
        <v>77</v>
      </c>
      <c r="E215" s="15" t="s">
        <v>87</v>
      </c>
      <c r="F215" s="15" t="s">
        <v>92</v>
      </c>
      <c r="G215" s="15" t="s">
        <v>98</v>
      </c>
      <c r="H215" s="15">
        <v>9000000</v>
      </c>
      <c r="I215" s="15">
        <v>9000000</v>
      </c>
      <c r="J215" s="15" t="s">
        <v>32</v>
      </c>
      <c r="K215" s="15" t="s">
        <v>33</v>
      </c>
      <c r="L215" s="6" t="s">
        <v>100</v>
      </c>
    </row>
    <row r="216" spans="2:12" ht="45">
      <c r="B216" s="5">
        <v>80111601</v>
      </c>
      <c r="C216" s="15" t="s">
        <v>167</v>
      </c>
      <c r="D216" s="15" t="s">
        <v>77</v>
      </c>
      <c r="E216" s="15" t="s">
        <v>87</v>
      </c>
      <c r="F216" s="15" t="s">
        <v>92</v>
      </c>
      <c r="G216" s="15" t="s">
        <v>98</v>
      </c>
      <c r="H216" s="15">
        <f>9000000-4500000-900000</f>
        <v>3600000</v>
      </c>
      <c r="I216" s="15">
        <f>9000000-4500000-900000</f>
        <v>3600000</v>
      </c>
      <c r="J216" s="15" t="s">
        <v>32</v>
      </c>
      <c r="K216" s="15" t="s">
        <v>33</v>
      </c>
      <c r="L216" s="6" t="s">
        <v>100</v>
      </c>
    </row>
    <row r="217" spans="2:12" ht="45">
      <c r="B217" s="5">
        <v>80111601</v>
      </c>
      <c r="C217" s="15" t="s">
        <v>167</v>
      </c>
      <c r="D217" s="15" t="s">
        <v>77</v>
      </c>
      <c r="E217" s="15" t="s">
        <v>87</v>
      </c>
      <c r="F217" s="15" t="s">
        <v>92</v>
      </c>
      <c r="G217" s="15" t="s">
        <v>98</v>
      </c>
      <c r="H217" s="15">
        <v>9000000</v>
      </c>
      <c r="I217" s="15">
        <v>9000000</v>
      </c>
      <c r="J217" s="15" t="s">
        <v>32</v>
      </c>
      <c r="K217" s="15" t="s">
        <v>33</v>
      </c>
      <c r="L217" s="6" t="s">
        <v>100</v>
      </c>
    </row>
    <row r="218" spans="2:12" ht="45">
      <c r="B218" s="5">
        <v>80111601</v>
      </c>
      <c r="C218" s="15" t="s">
        <v>167</v>
      </c>
      <c r="D218" s="15" t="s">
        <v>77</v>
      </c>
      <c r="E218" s="15" t="s">
        <v>87</v>
      </c>
      <c r="F218" s="15" t="s">
        <v>92</v>
      </c>
      <c r="G218" s="15" t="s">
        <v>98</v>
      </c>
      <c r="H218" s="15">
        <v>9000000</v>
      </c>
      <c r="I218" s="15">
        <v>9000000</v>
      </c>
      <c r="J218" s="15" t="s">
        <v>32</v>
      </c>
      <c r="K218" s="15" t="s">
        <v>33</v>
      </c>
      <c r="L218" s="6" t="s">
        <v>100</v>
      </c>
    </row>
    <row r="219" spans="2:12" ht="45">
      <c r="B219" s="5">
        <v>80111601</v>
      </c>
      <c r="C219" s="15" t="s">
        <v>167</v>
      </c>
      <c r="D219" s="15" t="s">
        <v>77</v>
      </c>
      <c r="E219" s="15" t="s">
        <v>87</v>
      </c>
      <c r="F219" s="15" t="s">
        <v>92</v>
      </c>
      <c r="G219" s="15" t="s">
        <v>98</v>
      </c>
      <c r="H219" s="15">
        <v>9000000</v>
      </c>
      <c r="I219" s="15">
        <v>9000000</v>
      </c>
      <c r="J219" s="15" t="s">
        <v>32</v>
      </c>
      <c r="K219" s="15" t="s">
        <v>33</v>
      </c>
      <c r="L219" s="6" t="s">
        <v>100</v>
      </c>
    </row>
    <row r="220" spans="2:12" ht="45">
      <c r="B220" s="5">
        <v>80111601</v>
      </c>
      <c r="C220" s="15" t="s">
        <v>167</v>
      </c>
      <c r="D220" s="15" t="s">
        <v>77</v>
      </c>
      <c r="E220" s="15" t="s">
        <v>87</v>
      </c>
      <c r="F220" s="15" t="s">
        <v>92</v>
      </c>
      <c r="G220" s="15" t="s">
        <v>98</v>
      </c>
      <c r="H220" s="15">
        <v>9000000</v>
      </c>
      <c r="I220" s="15">
        <v>9000000</v>
      </c>
      <c r="J220" s="15" t="s">
        <v>32</v>
      </c>
      <c r="K220" s="15" t="s">
        <v>33</v>
      </c>
      <c r="L220" s="6" t="s">
        <v>100</v>
      </c>
    </row>
    <row r="221" spans="2:12" ht="45">
      <c r="B221" s="5">
        <v>80111601</v>
      </c>
      <c r="C221" s="15" t="s">
        <v>167</v>
      </c>
      <c r="D221" s="15" t="s">
        <v>77</v>
      </c>
      <c r="E221" s="15" t="s">
        <v>87</v>
      </c>
      <c r="F221" s="15" t="s">
        <v>92</v>
      </c>
      <c r="G221" s="15" t="s">
        <v>98</v>
      </c>
      <c r="H221" s="15">
        <v>9000000</v>
      </c>
      <c r="I221" s="15">
        <v>9000000</v>
      </c>
      <c r="J221" s="15" t="s">
        <v>32</v>
      </c>
      <c r="K221" s="15" t="s">
        <v>33</v>
      </c>
      <c r="L221" s="6" t="s">
        <v>100</v>
      </c>
    </row>
    <row r="222" spans="2:12" ht="45">
      <c r="B222" s="5">
        <v>80111601</v>
      </c>
      <c r="C222" s="15" t="s">
        <v>167</v>
      </c>
      <c r="D222" s="15" t="s">
        <v>77</v>
      </c>
      <c r="E222" s="15" t="s">
        <v>87</v>
      </c>
      <c r="F222" s="15" t="s">
        <v>92</v>
      </c>
      <c r="G222" s="15" t="s">
        <v>98</v>
      </c>
      <c r="H222" s="15">
        <v>9000000</v>
      </c>
      <c r="I222" s="15">
        <v>9000000</v>
      </c>
      <c r="J222" s="15" t="s">
        <v>32</v>
      </c>
      <c r="K222" s="15" t="s">
        <v>33</v>
      </c>
      <c r="L222" s="6" t="s">
        <v>100</v>
      </c>
    </row>
    <row r="223" spans="2:12" ht="45">
      <c r="B223" s="5">
        <v>80111601</v>
      </c>
      <c r="C223" s="15" t="s">
        <v>167</v>
      </c>
      <c r="D223" s="15" t="s">
        <v>77</v>
      </c>
      <c r="E223" s="15" t="s">
        <v>87</v>
      </c>
      <c r="F223" s="15" t="s">
        <v>92</v>
      </c>
      <c r="G223" s="15" t="s">
        <v>98</v>
      </c>
      <c r="H223" s="15">
        <v>9000000</v>
      </c>
      <c r="I223" s="15">
        <v>9000000</v>
      </c>
      <c r="J223" s="15" t="s">
        <v>32</v>
      </c>
      <c r="K223" s="15" t="s">
        <v>33</v>
      </c>
      <c r="L223" s="6" t="s">
        <v>100</v>
      </c>
    </row>
    <row r="224" spans="2:12" ht="45">
      <c r="B224" s="5">
        <v>80111601</v>
      </c>
      <c r="C224" s="15" t="s">
        <v>167</v>
      </c>
      <c r="D224" s="15" t="s">
        <v>77</v>
      </c>
      <c r="E224" s="15" t="s">
        <v>87</v>
      </c>
      <c r="F224" s="15" t="s">
        <v>92</v>
      </c>
      <c r="G224" s="15" t="s">
        <v>98</v>
      </c>
      <c r="H224" s="15">
        <f>9000000-1800000</f>
        <v>7200000</v>
      </c>
      <c r="I224" s="15">
        <f>9000000-1800000</f>
        <v>7200000</v>
      </c>
      <c r="J224" s="15" t="s">
        <v>32</v>
      </c>
      <c r="K224" s="15" t="s">
        <v>33</v>
      </c>
      <c r="L224" s="6" t="s">
        <v>100</v>
      </c>
    </row>
    <row r="225" spans="2:12" ht="45">
      <c r="B225" s="5">
        <v>80111601</v>
      </c>
      <c r="C225" s="15" t="s">
        <v>167</v>
      </c>
      <c r="D225" s="15" t="s">
        <v>77</v>
      </c>
      <c r="E225" s="15" t="s">
        <v>87</v>
      </c>
      <c r="F225" s="15" t="s">
        <v>92</v>
      </c>
      <c r="G225" s="15" t="s">
        <v>98</v>
      </c>
      <c r="H225" s="15">
        <v>9000000</v>
      </c>
      <c r="I225" s="15">
        <v>9000000</v>
      </c>
      <c r="J225" s="15" t="s">
        <v>32</v>
      </c>
      <c r="K225" s="15" t="s">
        <v>33</v>
      </c>
      <c r="L225" s="6" t="s">
        <v>100</v>
      </c>
    </row>
    <row r="226" spans="2:12" ht="45">
      <c r="B226" s="5">
        <v>80111601</v>
      </c>
      <c r="C226" s="15" t="s">
        <v>167</v>
      </c>
      <c r="D226" s="15" t="s">
        <v>77</v>
      </c>
      <c r="E226" s="15" t="s">
        <v>87</v>
      </c>
      <c r="F226" s="15" t="s">
        <v>92</v>
      </c>
      <c r="G226" s="15" t="s">
        <v>98</v>
      </c>
      <c r="H226" s="15">
        <v>9000000</v>
      </c>
      <c r="I226" s="15">
        <v>9000000</v>
      </c>
      <c r="J226" s="15" t="s">
        <v>32</v>
      </c>
      <c r="K226" s="15" t="s">
        <v>33</v>
      </c>
      <c r="L226" s="6" t="s">
        <v>100</v>
      </c>
    </row>
    <row r="227" spans="2:12" ht="45">
      <c r="B227" s="5">
        <v>80111601</v>
      </c>
      <c r="C227" s="15" t="s">
        <v>167</v>
      </c>
      <c r="D227" s="15" t="s">
        <v>77</v>
      </c>
      <c r="E227" s="15" t="s">
        <v>87</v>
      </c>
      <c r="F227" s="15" t="s">
        <v>92</v>
      </c>
      <c r="G227" s="15" t="s">
        <v>98</v>
      </c>
      <c r="H227" s="15">
        <v>9000000</v>
      </c>
      <c r="I227" s="15">
        <v>9000000</v>
      </c>
      <c r="J227" s="15" t="s">
        <v>32</v>
      </c>
      <c r="K227" s="15" t="s">
        <v>33</v>
      </c>
      <c r="L227" s="6" t="s">
        <v>100</v>
      </c>
    </row>
    <row r="228" spans="2:12" ht="45">
      <c r="B228" s="5">
        <v>80111601</v>
      </c>
      <c r="C228" s="15" t="s">
        <v>167</v>
      </c>
      <c r="D228" s="15" t="s">
        <v>77</v>
      </c>
      <c r="E228" s="15" t="s">
        <v>87</v>
      </c>
      <c r="F228" s="15" t="s">
        <v>92</v>
      </c>
      <c r="G228" s="15" t="s">
        <v>98</v>
      </c>
      <c r="H228" s="15">
        <v>9000000</v>
      </c>
      <c r="I228" s="15">
        <v>9000000</v>
      </c>
      <c r="J228" s="15" t="s">
        <v>32</v>
      </c>
      <c r="K228" s="15" t="s">
        <v>33</v>
      </c>
      <c r="L228" s="6" t="s">
        <v>100</v>
      </c>
    </row>
    <row r="229" spans="2:12" ht="45">
      <c r="B229" s="5">
        <v>80111601</v>
      </c>
      <c r="C229" s="15" t="s">
        <v>167</v>
      </c>
      <c r="D229" s="15" t="s">
        <v>77</v>
      </c>
      <c r="E229" s="15" t="s">
        <v>87</v>
      </c>
      <c r="F229" s="15" t="s">
        <v>92</v>
      </c>
      <c r="G229" s="15" t="s">
        <v>98</v>
      </c>
      <c r="H229" s="15">
        <v>9000000</v>
      </c>
      <c r="I229" s="15">
        <v>9000000</v>
      </c>
      <c r="J229" s="15" t="s">
        <v>32</v>
      </c>
      <c r="K229" s="15" t="s">
        <v>33</v>
      </c>
      <c r="L229" s="6" t="s">
        <v>100</v>
      </c>
    </row>
    <row r="230" spans="2:12" ht="45">
      <c r="B230" s="5">
        <v>80111601</v>
      </c>
      <c r="C230" s="15" t="s">
        <v>167</v>
      </c>
      <c r="D230" s="15" t="s">
        <v>77</v>
      </c>
      <c r="E230" s="15" t="s">
        <v>87</v>
      </c>
      <c r="F230" s="15" t="s">
        <v>92</v>
      </c>
      <c r="G230" s="15" t="s">
        <v>98</v>
      </c>
      <c r="H230" s="15">
        <v>9000000</v>
      </c>
      <c r="I230" s="15">
        <v>9000000</v>
      </c>
      <c r="J230" s="15" t="s">
        <v>32</v>
      </c>
      <c r="K230" s="15" t="s">
        <v>33</v>
      </c>
      <c r="L230" s="6" t="s">
        <v>100</v>
      </c>
    </row>
    <row r="231" spans="2:12" ht="45">
      <c r="B231" s="5">
        <v>80111601</v>
      </c>
      <c r="C231" s="15" t="s">
        <v>167</v>
      </c>
      <c r="D231" s="15" t="s">
        <v>77</v>
      </c>
      <c r="E231" s="15" t="s">
        <v>87</v>
      </c>
      <c r="F231" s="15" t="s">
        <v>92</v>
      </c>
      <c r="G231" s="15" t="s">
        <v>98</v>
      </c>
      <c r="H231" s="15">
        <v>9000000</v>
      </c>
      <c r="I231" s="15">
        <v>9000000</v>
      </c>
      <c r="J231" s="15" t="s">
        <v>32</v>
      </c>
      <c r="K231" s="15" t="s">
        <v>33</v>
      </c>
      <c r="L231" s="6" t="s">
        <v>100</v>
      </c>
    </row>
    <row r="232" spans="2:12" ht="45">
      <c r="B232" s="5">
        <v>80111601</v>
      </c>
      <c r="C232" s="15" t="s">
        <v>167</v>
      </c>
      <c r="D232" s="15" t="s">
        <v>77</v>
      </c>
      <c r="E232" s="15" t="s">
        <v>87</v>
      </c>
      <c r="F232" s="15" t="s">
        <v>92</v>
      </c>
      <c r="G232" s="15" t="s">
        <v>98</v>
      </c>
      <c r="H232" s="15">
        <v>9000000</v>
      </c>
      <c r="I232" s="15">
        <v>9000000</v>
      </c>
      <c r="J232" s="15" t="s">
        <v>32</v>
      </c>
      <c r="K232" s="15" t="s">
        <v>33</v>
      </c>
      <c r="L232" s="6" t="s">
        <v>100</v>
      </c>
    </row>
    <row r="233" spans="2:12" ht="45">
      <c r="B233" s="5">
        <v>80111601</v>
      </c>
      <c r="C233" s="15" t="s">
        <v>167</v>
      </c>
      <c r="D233" s="15" t="s">
        <v>77</v>
      </c>
      <c r="E233" s="15" t="s">
        <v>87</v>
      </c>
      <c r="F233" s="15" t="s">
        <v>92</v>
      </c>
      <c r="G233" s="15" t="s">
        <v>98</v>
      </c>
      <c r="H233" s="15">
        <v>9000000</v>
      </c>
      <c r="I233" s="15">
        <v>9000000</v>
      </c>
      <c r="J233" s="15" t="s">
        <v>32</v>
      </c>
      <c r="K233" s="15" t="s">
        <v>33</v>
      </c>
      <c r="L233" s="6" t="s">
        <v>100</v>
      </c>
    </row>
    <row r="234" spans="2:12" ht="45">
      <c r="B234" s="5">
        <v>80111601</v>
      </c>
      <c r="C234" s="15" t="s">
        <v>167</v>
      </c>
      <c r="D234" s="15" t="s">
        <v>77</v>
      </c>
      <c r="E234" s="15" t="s">
        <v>87</v>
      </c>
      <c r="F234" s="15" t="s">
        <v>92</v>
      </c>
      <c r="G234" s="15" t="s">
        <v>98</v>
      </c>
      <c r="H234" s="15">
        <v>9000000</v>
      </c>
      <c r="I234" s="15">
        <v>9000000</v>
      </c>
      <c r="J234" s="15" t="s">
        <v>32</v>
      </c>
      <c r="K234" s="15" t="s">
        <v>33</v>
      </c>
      <c r="L234" s="6" t="s">
        <v>100</v>
      </c>
    </row>
    <row r="235" spans="2:12" ht="45">
      <c r="B235" s="5">
        <v>80111601</v>
      </c>
      <c r="C235" s="15" t="s">
        <v>167</v>
      </c>
      <c r="D235" s="15" t="s">
        <v>77</v>
      </c>
      <c r="E235" s="15" t="s">
        <v>87</v>
      </c>
      <c r="F235" s="15" t="s">
        <v>92</v>
      </c>
      <c r="G235" s="15" t="s">
        <v>98</v>
      </c>
      <c r="H235" s="15">
        <v>9000000</v>
      </c>
      <c r="I235" s="15">
        <v>9000000</v>
      </c>
      <c r="J235" s="15" t="s">
        <v>32</v>
      </c>
      <c r="K235" s="15" t="s">
        <v>33</v>
      </c>
      <c r="L235" s="6" t="s">
        <v>100</v>
      </c>
    </row>
    <row r="236" spans="2:12" ht="45">
      <c r="B236" s="5">
        <v>80111601</v>
      </c>
      <c r="C236" s="15" t="s">
        <v>167</v>
      </c>
      <c r="D236" s="15" t="s">
        <v>77</v>
      </c>
      <c r="E236" s="15" t="s">
        <v>87</v>
      </c>
      <c r="F236" s="15" t="s">
        <v>92</v>
      </c>
      <c r="G236" s="15" t="s">
        <v>98</v>
      </c>
      <c r="H236" s="15">
        <v>9000000</v>
      </c>
      <c r="I236" s="15">
        <v>9000000</v>
      </c>
      <c r="J236" s="15" t="s">
        <v>32</v>
      </c>
      <c r="K236" s="15" t="s">
        <v>33</v>
      </c>
      <c r="L236" s="6" t="s">
        <v>100</v>
      </c>
    </row>
    <row r="237" spans="2:12" ht="45">
      <c r="B237" s="5">
        <v>80111601</v>
      </c>
      <c r="C237" s="15" t="s">
        <v>167</v>
      </c>
      <c r="D237" s="15" t="s">
        <v>77</v>
      </c>
      <c r="E237" s="15" t="s">
        <v>87</v>
      </c>
      <c r="F237" s="15" t="s">
        <v>92</v>
      </c>
      <c r="G237" s="15" t="s">
        <v>98</v>
      </c>
      <c r="H237" s="15">
        <f>9000000-1800000</f>
        <v>7200000</v>
      </c>
      <c r="I237" s="15">
        <f>9000000-1800000</f>
        <v>7200000</v>
      </c>
      <c r="J237" s="15" t="s">
        <v>32</v>
      </c>
      <c r="K237" s="15" t="s">
        <v>33</v>
      </c>
      <c r="L237" s="6" t="s">
        <v>100</v>
      </c>
    </row>
    <row r="238" spans="2:12" ht="75">
      <c r="B238" s="5" t="s">
        <v>45</v>
      </c>
      <c r="C238" s="15" t="s">
        <v>789</v>
      </c>
      <c r="D238" s="15" t="s">
        <v>80</v>
      </c>
      <c r="E238" s="15" t="s">
        <v>87</v>
      </c>
      <c r="F238" s="15" t="s">
        <v>95</v>
      </c>
      <c r="G238" s="15" t="s">
        <v>98</v>
      </c>
      <c r="H238" s="15">
        <v>3450000</v>
      </c>
      <c r="I238" s="15">
        <v>3450000</v>
      </c>
      <c r="J238" s="15" t="s">
        <v>32</v>
      </c>
      <c r="K238" s="15" t="s">
        <v>33</v>
      </c>
      <c r="L238" s="6" t="s">
        <v>100</v>
      </c>
    </row>
    <row r="239" spans="2:12" ht="75">
      <c r="B239" s="5" t="s">
        <v>45</v>
      </c>
      <c r="C239" s="15" t="s">
        <v>789</v>
      </c>
      <c r="D239" s="15" t="s">
        <v>80</v>
      </c>
      <c r="E239" s="15" t="s">
        <v>87</v>
      </c>
      <c r="F239" s="15" t="s">
        <v>95</v>
      </c>
      <c r="G239" s="15" t="s">
        <v>98</v>
      </c>
      <c r="H239" s="15">
        <f>1800000+500000+2500000+2500000+7000000-3500000-1250000</f>
        <v>9550000</v>
      </c>
      <c r="I239" s="15">
        <f>1800000+500000+2500000+2500000+7000000-3500000-1250000</f>
        <v>9550000</v>
      </c>
      <c r="J239" s="15" t="s">
        <v>32</v>
      </c>
      <c r="K239" s="15" t="s">
        <v>33</v>
      </c>
      <c r="L239" s="6" t="s">
        <v>100</v>
      </c>
    </row>
    <row r="240" spans="2:12" ht="45">
      <c r="B240" s="5">
        <v>80111601</v>
      </c>
      <c r="C240" s="15" t="s">
        <v>167</v>
      </c>
      <c r="D240" s="15" t="s">
        <v>77</v>
      </c>
      <c r="E240" s="15" t="s">
        <v>87</v>
      </c>
      <c r="F240" s="15" t="s">
        <v>92</v>
      </c>
      <c r="G240" s="15" t="s">
        <v>98</v>
      </c>
      <c r="H240" s="15">
        <v>9000000</v>
      </c>
      <c r="I240" s="15">
        <v>9000000</v>
      </c>
      <c r="J240" s="15" t="s">
        <v>32</v>
      </c>
      <c r="K240" s="15" t="s">
        <v>33</v>
      </c>
      <c r="L240" s="6" t="s">
        <v>100</v>
      </c>
    </row>
    <row r="241" spans="2:12" ht="45">
      <c r="B241" s="5">
        <v>80111601</v>
      </c>
      <c r="C241" s="15" t="s">
        <v>167</v>
      </c>
      <c r="D241" s="15" t="s">
        <v>77</v>
      </c>
      <c r="E241" s="15" t="s">
        <v>87</v>
      </c>
      <c r="F241" s="15" t="s">
        <v>92</v>
      </c>
      <c r="G241" s="15" t="s">
        <v>98</v>
      </c>
      <c r="H241" s="15">
        <v>9000000</v>
      </c>
      <c r="I241" s="15">
        <v>9000000</v>
      </c>
      <c r="J241" s="15" t="s">
        <v>32</v>
      </c>
      <c r="K241" s="15" t="s">
        <v>33</v>
      </c>
      <c r="L241" s="6" t="s">
        <v>100</v>
      </c>
    </row>
    <row r="242" spans="2:12" ht="45">
      <c r="B242" s="5">
        <v>80111601</v>
      </c>
      <c r="C242" s="15" t="s">
        <v>167</v>
      </c>
      <c r="D242" s="15" t="s">
        <v>77</v>
      </c>
      <c r="E242" s="15" t="s">
        <v>87</v>
      </c>
      <c r="F242" s="15" t="s">
        <v>92</v>
      </c>
      <c r="G242" s="15" t="s">
        <v>98</v>
      </c>
      <c r="H242" s="15">
        <v>9000000</v>
      </c>
      <c r="I242" s="15">
        <v>9000000</v>
      </c>
      <c r="J242" s="15" t="s">
        <v>32</v>
      </c>
      <c r="K242" s="15" t="s">
        <v>33</v>
      </c>
      <c r="L242" s="6" t="s">
        <v>100</v>
      </c>
    </row>
    <row r="243" spans="2:12" ht="45">
      <c r="B243" s="5">
        <v>80111601</v>
      </c>
      <c r="C243" s="15" t="s">
        <v>167</v>
      </c>
      <c r="D243" s="15" t="s">
        <v>77</v>
      </c>
      <c r="E243" s="15" t="s">
        <v>87</v>
      </c>
      <c r="F243" s="15" t="s">
        <v>92</v>
      </c>
      <c r="G243" s="15" t="s">
        <v>98</v>
      </c>
      <c r="H243" s="15">
        <v>9000000</v>
      </c>
      <c r="I243" s="15">
        <v>9000000</v>
      </c>
      <c r="J243" s="15" t="s">
        <v>32</v>
      </c>
      <c r="K243" s="15" t="s">
        <v>33</v>
      </c>
      <c r="L243" s="6" t="s">
        <v>100</v>
      </c>
    </row>
    <row r="244" spans="2:12" ht="45">
      <c r="B244" s="5">
        <v>80111601</v>
      </c>
      <c r="C244" s="15" t="s">
        <v>167</v>
      </c>
      <c r="D244" s="15" t="s">
        <v>77</v>
      </c>
      <c r="E244" s="15" t="s">
        <v>87</v>
      </c>
      <c r="F244" s="15" t="s">
        <v>92</v>
      </c>
      <c r="G244" s="15" t="s">
        <v>98</v>
      </c>
      <c r="H244" s="15">
        <v>9000000</v>
      </c>
      <c r="I244" s="15">
        <v>9000000</v>
      </c>
      <c r="J244" s="15" t="s">
        <v>32</v>
      </c>
      <c r="K244" s="15" t="s">
        <v>33</v>
      </c>
      <c r="L244" s="6" t="s">
        <v>100</v>
      </c>
    </row>
    <row r="245" spans="2:12" ht="45">
      <c r="B245" s="5">
        <v>80111601</v>
      </c>
      <c r="C245" s="15" t="s">
        <v>167</v>
      </c>
      <c r="D245" s="15" t="s">
        <v>77</v>
      </c>
      <c r="E245" s="15" t="s">
        <v>87</v>
      </c>
      <c r="F245" s="15" t="s">
        <v>92</v>
      </c>
      <c r="G245" s="15" t="s">
        <v>98</v>
      </c>
      <c r="H245" s="15">
        <v>9000000</v>
      </c>
      <c r="I245" s="15">
        <v>9000000</v>
      </c>
      <c r="J245" s="15" t="s">
        <v>32</v>
      </c>
      <c r="K245" s="15" t="s">
        <v>33</v>
      </c>
      <c r="L245" s="6" t="s">
        <v>100</v>
      </c>
    </row>
    <row r="246" spans="2:12" ht="45">
      <c r="B246" s="5">
        <v>80111601</v>
      </c>
      <c r="C246" s="15" t="s">
        <v>167</v>
      </c>
      <c r="D246" s="15" t="s">
        <v>77</v>
      </c>
      <c r="E246" s="15" t="s">
        <v>87</v>
      </c>
      <c r="F246" s="15" t="s">
        <v>92</v>
      </c>
      <c r="G246" s="15" t="s">
        <v>98</v>
      </c>
      <c r="H246" s="15">
        <v>9000000</v>
      </c>
      <c r="I246" s="15">
        <v>9000000</v>
      </c>
      <c r="J246" s="15" t="s">
        <v>32</v>
      </c>
      <c r="K246" s="15" t="s">
        <v>33</v>
      </c>
      <c r="L246" s="6" t="s">
        <v>100</v>
      </c>
    </row>
    <row r="247" spans="2:12" ht="45">
      <c r="B247" s="5">
        <v>80111601</v>
      </c>
      <c r="C247" s="15" t="s">
        <v>167</v>
      </c>
      <c r="D247" s="15" t="s">
        <v>77</v>
      </c>
      <c r="E247" s="15" t="s">
        <v>87</v>
      </c>
      <c r="F247" s="15" t="s">
        <v>92</v>
      </c>
      <c r="G247" s="15" t="s">
        <v>98</v>
      </c>
      <c r="H247" s="15">
        <v>9000000</v>
      </c>
      <c r="I247" s="15">
        <v>9000000</v>
      </c>
      <c r="J247" s="15" t="s">
        <v>32</v>
      </c>
      <c r="K247" s="15" t="s">
        <v>33</v>
      </c>
      <c r="L247" s="6" t="s">
        <v>100</v>
      </c>
    </row>
    <row r="248" spans="2:12" ht="45">
      <c r="B248" s="5">
        <v>80111601</v>
      </c>
      <c r="C248" s="15" t="s">
        <v>167</v>
      </c>
      <c r="D248" s="15" t="s">
        <v>77</v>
      </c>
      <c r="E248" s="15" t="s">
        <v>87</v>
      </c>
      <c r="F248" s="15" t="s">
        <v>92</v>
      </c>
      <c r="G248" s="15" t="s">
        <v>98</v>
      </c>
      <c r="H248" s="15">
        <v>9000000</v>
      </c>
      <c r="I248" s="15">
        <v>9000000</v>
      </c>
      <c r="J248" s="15" t="s">
        <v>32</v>
      </c>
      <c r="K248" s="15" t="s">
        <v>33</v>
      </c>
      <c r="L248" s="6" t="s">
        <v>100</v>
      </c>
    </row>
    <row r="249" spans="2:12" ht="45">
      <c r="B249" s="5">
        <v>80111601</v>
      </c>
      <c r="C249" s="15" t="s">
        <v>167</v>
      </c>
      <c r="D249" s="15" t="s">
        <v>77</v>
      </c>
      <c r="E249" s="15" t="s">
        <v>87</v>
      </c>
      <c r="F249" s="15" t="s">
        <v>92</v>
      </c>
      <c r="G249" s="15" t="s">
        <v>98</v>
      </c>
      <c r="H249" s="15">
        <v>9000000</v>
      </c>
      <c r="I249" s="15">
        <v>9000000</v>
      </c>
      <c r="J249" s="15" t="s">
        <v>32</v>
      </c>
      <c r="K249" s="15" t="s">
        <v>33</v>
      </c>
      <c r="L249" s="6" t="s">
        <v>100</v>
      </c>
    </row>
    <row r="250" spans="2:12" ht="45">
      <c r="B250" s="5">
        <v>80111601</v>
      </c>
      <c r="C250" s="15" t="s">
        <v>167</v>
      </c>
      <c r="D250" s="15" t="s">
        <v>77</v>
      </c>
      <c r="E250" s="15" t="s">
        <v>87</v>
      </c>
      <c r="F250" s="15" t="s">
        <v>92</v>
      </c>
      <c r="G250" s="15" t="s">
        <v>98</v>
      </c>
      <c r="H250" s="15">
        <v>9000000</v>
      </c>
      <c r="I250" s="15">
        <v>9000000</v>
      </c>
      <c r="J250" s="15" t="s">
        <v>32</v>
      </c>
      <c r="K250" s="15" t="s">
        <v>33</v>
      </c>
      <c r="L250" s="6" t="s">
        <v>100</v>
      </c>
    </row>
    <row r="251" spans="2:12" ht="45">
      <c r="B251" s="5">
        <v>80111601</v>
      </c>
      <c r="C251" s="15" t="s">
        <v>167</v>
      </c>
      <c r="D251" s="15" t="s">
        <v>77</v>
      </c>
      <c r="E251" s="15" t="s">
        <v>87</v>
      </c>
      <c r="F251" s="15" t="s">
        <v>92</v>
      </c>
      <c r="G251" s="15" t="s">
        <v>98</v>
      </c>
      <c r="H251" s="15">
        <v>9000000</v>
      </c>
      <c r="I251" s="15">
        <v>9000000</v>
      </c>
      <c r="J251" s="15" t="s">
        <v>32</v>
      </c>
      <c r="K251" s="15" t="s">
        <v>33</v>
      </c>
      <c r="L251" s="6" t="s">
        <v>100</v>
      </c>
    </row>
    <row r="252" spans="2:12" ht="60">
      <c r="B252" s="5">
        <v>80111601</v>
      </c>
      <c r="C252" s="15" t="s">
        <v>166</v>
      </c>
      <c r="D252" s="15" t="s">
        <v>77</v>
      </c>
      <c r="E252" s="15" t="s">
        <v>87</v>
      </c>
      <c r="F252" s="15" t="s">
        <v>92</v>
      </c>
      <c r="G252" s="15" t="s">
        <v>98</v>
      </c>
      <c r="H252" s="15">
        <v>25000000</v>
      </c>
      <c r="I252" s="15">
        <v>25000000</v>
      </c>
      <c r="J252" s="15" t="s">
        <v>32</v>
      </c>
      <c r="K252" s="15" t="s">
        <v>33</v>
      </c>
      <c r="L252" s="6" t="s">
        <v>100</v>
      </c>
    </row>
    <row r="253" spans="2:12" ht="60">
      <c r="B253" s="5">
        <v>80111601</v>
      </c>
      <c r="C253" s="15" t="s">
        <v>166</v>
      </c>
      <c r="D253" s="15" t="s">
        <v>77</v>
      </c>
      <c r="E253" s="15" t="s">
        <v>87</v>
      </c>
      <c r="F253" s="15" t="s">
        <v>92</v>
      </c>
      <c r="G253" s="15" t="s">
        <v>98</v>
      </c>
      <c r="H253" s="15">
        <v>25000000</v>
      </c>
      <c r="I253" s="15">
        <v>25000000</v>
      </c>
      <c r="J253" s="15" t="s">
        <v>32</v>
      </c>
      <c r="K253" s="15" t="s">
        <v>33</v>
      </c>
      <c r="L253" s="6" t="s">
        <v>100</v>
      </c>
    </row>
    <row r="254" spans="2:12" ht="60">
      <c r="B254" s="5">
        <v>80111601</v>
      </c>
      <c r="C254" s="15" t="s">
        <v>166</v>
      </c>
      <c r="D254" s="15" t="s">
        <v>77</v>
      </c>
      <c r="E254" s="15" t="s">
        <v>87</v>
      </c>
      <c r="F254" s="15" t="s">
        <v>92</v>
      </c>
      <c r="G254" s="15" t="s">
        <v>98</v>
      </c>
      <c r="H254" s="15">
        <f>25000000-7500000</f>
        <v>17500000</v>
      </c>
      <c r="I254" s="15">
        <f>25000000-7500000</f>
        <v>17500000</v>
      </c>
      <c r="J254" s="15" t="s">
        <v>32</v>
      </c>
      <c r="K254" s="15" t="s">
        <v>33</v>
      </c>
      <c r="L254" s="6" t="s">
        <v>100</v>
      </c>
    </row>
    <row r="255" spans="2:12" ht="60">
      <c r="B255" s="5">
        <v>80111601</v>
      </c>
      <c r="C255" s="15" t="s">
        <v>198</v>
      </c>
      <c r="D255" s="15" t="s">
        <v>74</v>
      </c>
      <c r="E255" s="15" t="s">
        <v>87</v>
      </c>
      <c r="F255" s="15" t="s">
        <v>92</v>
      </c>
      <c r="G255" s="15" t="s">
        <v>98</v>
      </c>
      <c r="H255" s="15">
        <v>7000000</v>
      </c>
      <c r="I255" s="15">
        <v>7000000</v>
      </c>
      <c r="J255" s="15" t="s">
        <v>32</v>
      </c>
      <c r="K255" s="15" t="s">
        <v>33</v>
      </c>
      <c r="L255" s="6" t="s">
        <v>100</v>
      </c>
    </row>
    <row r="256" spans="2:12" ht="60">
      <c r="B256" s="5">
        <v>80111601</v>
      </c>
      <c r="C256" s="15" t="s">
        <v>166</v>
      </c>
      <c r="D256" s="15" t="s">
        <v>77</v>
      </c>
      <c r="E256" s="15" t="s">
        <v>87</v>
      </c>
      <c r="F256" s="15" t="s">
        <v>92</v>
      </c>
      <c r="G256" s="15" t="s">
        <v>98</v>
      </c>
      <c r="H256" s="15">
        <f>25000000-10000000</f>
        <v>15000000</v>
      </c>
      <c r="I256" s="15">
        <f>25000000-10000000</f>
        <v>15000000</v>
      </c>
      <c r="J256" s="15" t="s">
        <v>32</v>
      </c>
      <c r="K256" s="15" t="s">
        <v>33</v>
      </c>
      <c r="L256" s="6" t="s">
        <v>100</v>
      </c>
    </row>
    <row r="257" spans="2:12" ht="75">
      <c r="B257" s="5">
        <v>94131500</v>
      </c>
      <c r="C257" s="15" t="s">
        <v>786</v>
      </c>
      <c r="D257" s="15" t="s">
        <v>81</v>
      </c>
      <c r="E257" s="15" t="s">
        <v>87</v>
      </c>
      <c r="F257" s="15" t="s">
        <v>92</v>
      </c>
      <c r="G257" s="15" t="s">
        <v>98</v>
      </c>
      <c r="H257" s="15">
        <f>10000000+15000000+1000000</f>
        <v>26000000</v>
      </c>
      <c r="I257" s="15">
        <f>10000000+15000000+1000000</f>
        <v>26000000</v>
      </c>
      <c r="J257" s="15" t="s">
        <v>32</v>
      </c>
      <c r="K257" s="15" t="s">
        <v>33</v>
      </c>
      <c r="L257" s="6" t="s">
        <v>100</v>
      </c>
    </row>
    <row r="258" spans="2:12" ht="60">
      <c r="B258" s="5">
        <v>80111601</v>
      </c>
      <c r="C258" s="15" t="s">
        <v>166</v>
      </c>
      <c r="D258" s="15" t="s">
        <v>77</v>
      </c>
      <c r="E258" s="15" t="s">
        <v>87</v>
      </c>
      <c r="F258" s="15" t="s">
        <v>92</v>
      </c>
      <c r="G258" s="15" t="s">
        <v>98</v>
      </c>
      <c r="H258" s="15">
        <v>25000000</v>
      </c>
      <c r="I258" s="15">
        <v>25000000</v>
      </c>
      <c r="J258" s="15" t="s">
        <v>32</v>
      </c>
      <c r="K258" s="15" t="s">
        <v>33</v>
      </c>
      <c r="L258" s="6" t="s">
        <v>100</v>
      </c>
    </row>
    <row r="259" spans="2:12" ht="60">
      <c r="B259" s="5">
        <v>80111601</v>
      </c>
      <c r="C259" s="15" t="s">
        <v>166</v>
      </c>
      <c r="D259" s="15" t="s">
        <v>77</v>
      </c>
      <c r="E259" s="15" t="s">
        <v>87</v>
      </c>
      <c r="F259" s="15" t="s">
        <v>92</v>
      </c>
      <c r="G259" s="15" t="s">
        <v>98</v>
      </c>
      <c r="H259" s="15">
        <v>25000000</v>
      </c>
      <c r="I259" s="15">
        <v>25000000</v>
      </c>
      <c r="J259" s="15" t="s">
        <v>32</v>
      </c>
      <c r="K259" s="15" t="s">
        <v>33</v>
      </c>
      <c r="L259" s="6" t="s">
        <v>100</v>
      </c>
    </row>
    <row r="260" spans="2:12" ht="60">
      <c r="B260" s="5">
        <v>80111601</v>
      </c>
      <c r="C260" s="15" t="s">
        <v>166</v>
      </c>
      <c r="D260" s="15" t="s">
        <v>77</v>
      </c>
      <c r="E260" s="15" t="s">
        <v>87</v>
      </c>
      <c r="F260" s="15" t="s">
        <v>92</v>
      </c>
      <c r="G260" s="15" t="s">
        <v>98</v>
      </c>
      <c r="H260" s="15">
        <v>25000000</v>
      </c>
      <c r="I260" s="15">
        <v>25000000</v>
      </c>
      <c r="J260" s="15" t="s">
        <v>32</v>
      </c>
      <c r="K260" s="15" t="s">
        <v>33</v>
      </c>
      <c r="L260" s="6" t="s">
        <v>100</v>
      </c>
    </row>
    <row r="261" spans="2:12" ht="60">
      <c r="B261" s="5">
        <v>80111601</v>
      </c>
      <c r="C261" s="15" t="s">
        <v>166</v>
      </c>
      <c r="D261" s="15" t="s">
        <v>77</v>
      </c>
      <c r="E261" s="15" t="s">
        <v>87</v>
      </c>
      <c r="F261" s="15" t="s">
        <v>92</v>
      </c>
      <c r="G261" s="15" t="s">
        <v>98</v>
      </c>
      <c r="H261" s="15">
        <v>25000000</v>
      </c>
      <c r="I261" s="15">
        <v>25000000</v>
      </c>
      <c r="J261" s="15" t="s">
        <v>32</v>
      </c>
      <c r="K261" s="15" t="s">
        <v>33</v>
      </c>
      <c r="L261" s="6" t="s">
        <v>100</v>
      </c>
    </row>
    <row r="262" spans="2:12" ht="60">
      <c r="B262" s="5">
        <v>80111601</v>
      </c>
      <c r="C262" s="15" t="s">
        <v>166</v>
      </c>
      <c r="D262" s="15" t="s">
        <v>77</v>
      </c>
      <c r="E262" s="15" t="s">
        <v>87</v>
      </c>
      <c r="F262" s="15" t="s">
        <v>92</v>
      </c>
      <c r="G262" s="15" t="s">
        <v>98</v>
      </c>
      <c r="H262" s="15">
        <v>25000000</v>
      </c>
      <c r="I262" s="15">
        <v>25000000</v>
      </c>
      <c r="J262" s="15" t="s">
        <v>32</v>
      </c>
      <c r="K262" s="15" t="s">
        <v>33</v>
      </c>
      <c r="L262" s="6" t="s">
        <v>100</v>
      </c>
    </row>
    <row r="263" spans="2:12" ht="60">
      <c r="B263" s="5">
        <v>80111601</v>
      </c>
      <c r="C263" s="15" t="s">
        <v>166</v>
      </c>
      <c r="D263" s="15" t="s">
        <v>77</v>
      </c>
      <c r="E263" s="15" t="s">
        <v>87</v>
      </c>
      <c r="F263" s="15" t="s">
        <v>92</v>
      </c>
      <c r="G263" s="15" t="s">
        <v>98</v>
      </c>
      <c r="H263" s="15">
        <v>25000000</v>
      </c>
      <c r="I263" s="15">
        <v>25000000</v>
      </c>
      <c r="J263" s="15" t="s">
        <v>32</v>
      </c>
      <c r="K263" s="15" t="s">
        <v>33</v>
      </c>
      <c r="L263" s="6" t="s">
        <v>100</v>
      </c>
    </row>
    <row r="264" spans="2:12" ht="60">
      <c r="B264" s="5">
        <v>80111601</v>
      </c>
      <c r="C264" s="15" t="s">
        <v>163</v>
      </c>
      <c r="D264" s="15" t="s">
        <v>77</v>
      </c>
      <c r="E264" s="15" t="s">
        <v>87</v>
      </c>
      <c r="F264" s="15" t="s">
        <v>92</v>
      </c>
      <c r="G264" s="15" t="s">
        <v>98</v>
      </c>
      <c r="H264" s="15">
        <v>25000000</v>
      </c>
      <c r="I264" s="15">
        <v>25000000</v>
      </c>
      <c r="J264" s="15" t="s">
        <v>32</v>
      </c>
      <c r="K264" s="15" t="s">
        <v>33</v>
      </c>
      <c r="L264" s="6" t="s">
        <v>100</v>
      </c>
    </row>
    <row r="265" spans="2:12" ht="60">
      <c r="B265" s="5">
        <v>80111601</v>
      </c>
      <c r="C265" s="15" t="s">
        <v>163</v>
      </c>
      <c r="D265" s="15" t="s">
        <v>77</v>
      </c>
      <c r="E265" s="15" t="s">
        <v>87</v>
      </c>
      <c r="F265" s="15" t="s">
        <v>92</v>
      </c>
      <c r="G265" s="15" t="s">
        <v>98</v>
      </c>
      <c r="H265" s="15">
        <v>25000000</v>
      </c>
      <c r="I265" s="15">
        <v>25000000</v>
      </c>
      <c r="J265" s="15" t="s">
        <v>32</v>
      </c>
      <c r="K265" s="15" t="s">
        <v>33</v>
      </c>
      <c r="L265" s="6" t="s">
        <v>100</v>
      </c>
    </row>
    <row r="266" spans="2:12" ht="60">
      <c r="B266" s="5">
        <v>80111601</v>
      </c>
      <c r="C266" s="15" t="s">
        <v>163</v>
      </c>
      <c r="D266" s="15" t="s">
        <v>77</v>
      </c>
      <c r="E266" s="15" t="s">
        <v>87</v>
      </c>
      <c r="F266" s="15" t="s">
        <v>92</v>
      </c>
      <c r="G266" s="15" t="s">
        <v>98</v>
      </c>
      <c r="H266" s="15">
        <f>25000000-15000000</f>
        <v>10000000</v>
      </c>
      <c r="I266" s="15">
        <f>25000000-15000000</f>
        <v>10000000</v>
      </c>
      <c r="J266" s="15" t="s">
        <v>32</v>
      </c>
      <c r="K266" s="15" t="s">
        <v>33</v>
      </c>
      <c r="L266" s="6" t="s">
        <v>100</v>
      </c>
    </row>
    <row r="267" spans="2:12" ht="60">
      <c r="B267" s="5">
        <v>80111601</v>
      </c>
      <c r="C267" s="15" t="s">
        <v>163</v>
      </c>
      <c r="D267" s="15" t="s">
        <v>77</v>
      </c>
      <c r="E267" s="15" t="s">
        <v>87</v>
      </c>
      <c r="F267" s="15" t="s">
        <v>92</v>
      </c>
      <c r="G267" s="15" t="s">
        <v>98</v>
      </c>
      <c r="H267" s="15">
        <f>25000000-12500000</f>
        <v>12500000</v>
      </c>
      <c r="I267" s="15">
        <f>25000000-12500000</f>
        <v>12500000</v>
      </c>
      <c r="J267" s="15" t="s">
        <v>32</v>
      </c>
      <c r="K267" s="15" t="s">
        <v>33</v>
      </c>
      <c r="L267" s="6" t="s">
        <v>100</v>
      </c>
    </row>
    <row r="268" spans="2:12" ht="60">
      <c r="B268" s="5">
        <v>80111601</v>
      </c>
      <c r="C268" s="15" t="s">
        <v>163</v>
      </c>
      <c r="D268" s="15" t="s">
        <v>77</v>
      </c>
      <c r="E268" s="15" t="s">
        <v>87</v>
      </c>
      <c r="F268" s="15" t="s">
        <v>92</v>
      </c>
      <c r="G268" s="15" t="s">
        <v>98</v>
      </c>
      <c r="H268" s="15">
        <f>25000000-7500000</f>
        <v>17500000</v>
      </c>
      <c r="I268" s="15">
        <f>25000000-7500000</f>
        <v>17500000</v>
      </c>
      <c r="J268" s="15" t="s">
        <v>32</v>
      </c>
      <c r="K268" s="15" t="s">
        <v>33</v>
      </c>
      <c r="L268" s="6" t="s">
        <v>100</v>
      </c>
    </row>
    <row r="269" spans="2:12" ht="60">
      <c r="B269" s="5">
        <v>80111601</v>
      </c>
      <c r="C269" s="15" t="s">
        <v>163</v>
      </c>
      <c r="D269" s="15" t="s">
        <v>77</v>
      </c>
      <c r="E269" s="15" t="s">
        <v>87</v>
      </c>
      <c r="F269" s="15" t="s">
        <v>92</v>
      </c>
      <c r="G269" s="15" t="s">
        <v>98</v>
      </c>
      <c r="H269" s="15">
        <v>25000000</v>
      </c>
      <c r="I269" s="15">
        <v>25000000</v>
      </c>
      <c r="J269" s="15" t="s">
        <v>32</v>
      </c>
      <c r="K269" s="15" t="s">
        <v>33</v>
      </c>
      <c r="L269" s="6" t="s">
        <v>100</v>
      </c>
    </row>
    <row r="270" spans="2:12" ht="60">
      <c r="B270" s="5">
        <v>80111601</v>
      </c>
      <c r="C270" s="15" t="s">
        <v>163</v>
      </c>
      <c r="D270" s="15" t="s">
        <v>77</v>
      </c>
      <c r="E270" s="15" t="s">
        <v>87</v>
      </c>
      <c r="F270" s="15" t="s">
        <v>92</v>
      </c>
      <c r="G270" s="15" t="s">
        <v>98</v>
      </c>
      <c r="H270" s="15">
        <v>25000000</v>
      </c>
      <c r="I270" s="15">
        <v>25000000</v>
      </c>
      <c r="J270" s="15" t="s">
        <v>32</v>
      </c>
      <c r="K270" s="15" t="s">
        <v>33</v>
      </c>
      <c r="L270" s="6" t="s">
        <v>100</v>
      </c>
    </row>
    <row r="271" spans="2:12" ht="60">
      <c r="B271" s="5">
        <v>80111601</v>
      </c>
      <c r="C271" s="15" t="s">
        <v>163</v>
      </c>
      <c r="D271" s="15" t="s">
        <v>77</v>
      </c>
      <c r="E271" s="15" t="s">
        <v>87</v>
      </c>
      <c r="F271" s="15" t="s">
        <v>92</v>
      </c>
      <c r="G271" s="15" t="s">
        <v>98</v>
      </c>
      <c r="H271" s="15">
        <v>25000000</v>
      </c>
      <c r="I271" s="15">
        <v>25000000</v>
      </c>
      <c r="J271" s="15" t="s">
        <v>32</v>
      </c>
      <c r="K271" s="15" t="s">
        <v>33</v>
      </c>
      <c r="L271" s="6" t="s">
        <v>100</v>
      </c>
    </row>
    <row r="272" spans="2:12" ht="60">
      <c r="B272" s="5">
        <v>80111601</v>
      </c>
      <c r="C272" s="15" t="s">
        <v>163</v>
      </c>
      <c r="D272" s="15" t="s">
        <v>77</v>
      </c>
      <c r="E272" s="15" t="s">
        <v>87</v>
      </c>
      <c r="F272" s="15" t="s">
        <v>92</v>
      </c>
      <c r="G272" s="15" t="s">
        <v>98</v>
      </c>
      <c r="H272" s="15">
        <f>25000000-12500000</f>
        <v>12500000</v>
      </c>
      <c r="I272" s="15">
        <f>25000000-12500000</f>
        <v>12500000</v>
      </c>
      <c r="J272" s="15" t="s">
        <v>32</v>
      </c>
      <c r="K272" s="15" t="s">
        <v>33</v>
      </c>
      <c r="L272" s="6" t="s">
        <v>100</v>
      </c>
    </row>
    <row r="273" spans="2:12" ht="60">
      <c r="B273" s="5">
        <v>80111601</v>
      </c>
      <c r="C273" s="15" t="s">
        <v>163</v>
      </c>
      <c r="D273" s="15" t="s">
        <v>77</v>
      </c>
      <c r="E273" s="15" t="s">
        <v>87</v>
      </c>
      <c r="F273" s="15" t="s">
        <v>92</v>
      </c>
      <c r="G273" s="15" t="s">
        <v>98</v>
      </c>
      <c r="H273" s="15">
        <v>25000000</v>
      </c>
      <c r="I273" s="15">
        <v>25000000</v>
      </c>
      <c r="J273" s="15" t="s">
        <v>32</v>
      </c>
      <c r="K273" s="15" t="s">
        <v>33</v>
      </c>
      <c r="L273" s="6" t="s">
        <v>100</v>
      </c>
    </row>
    <row r="274" spans="2:12" ht="60">
      <c r="B274" s="5">
        <v>80111601</v>
      </c>
      <c r="C274" s="15" t="s">
        <v>163</v>
      </c>
      <c r="D274" s="15" t="s">
        <v>77</v>
      </c>
      <c r="E274" s="15" t="s">
        <v>87</v>
      </c>
      <c r="F274" s="15" t="s">
        <v>92</v>
      </c>
      <c r="G274" s="15" t="s">
        <v>98</v>
      </c>
      <c r="H274" s="15">
        <v>25000000</v>
      </c>
      <c r="I274" s="15">
        <v>25000000</v>
      </c>
      <c r="J274" s="15" t="s">
        <v>32</v>
      </c>
      <c r="K274" s="15" t="s">
        <v>33</v>
      </c>
      <c r="L274" s="6" t="s">
        <v>100</v>
      </c>
    </row>
    <row r="275" spans="2:12" ht="60">
      <c r="B275" s="5">
        <v>80111601</v>
      </c>
      <c r="C275" s="15" t="s">
        <v>163</v>
      </c>
      <c r="D275" s="15" t="s">
        <v>77</v>
      </c>
      <c r="E275" s="15" t="s">
        <v>87</v>
      </c>
      <c r="F275" s="15" t="s">
        <v>92</v>
      </c>
      <c r="G275" s="15" t="s">
        <v>98</v>
      </c>
      <c r="H275" s="15">
        <f>25000000-7500000</f>
        <v>17500000</v>
      </c>
      <c r="I275" s="15">
        <f>25000000-7500000</f>
        <v>17500000</v>
      </c>
      <c r="J275" s="15" t="s">
        <v>32</v>
      </c>
      <c r="K275" s="15" t="s">
        <v>33</v>
      </c>
      <c r="L275" s="6" t="s">
        <v>100</v>
      </c>
    </row>
    <row r="276" spans="2:12" ht="60">
      <c r="B276" s="5">
        <v>80111601</v>
      </c>
      <c r="C276" s="15" t="s">
        <v>163</v>
      </c>
      <c r="D276" s="15" t="s">
        <v>74</v>
      </c>
      <c r="E276" s="15" t="s">
        <v>87</v>
      </c>
      <c r="F276" s="15" t="s">
        <v>92</v>
      </c>
      <c r="G276" s="15" t="s">
        <v>98</v>
      </c>
      <c r="H276" s="15">
        <v>5000000</v>
      </c>
      <c r="I276" s="15">
        <v>5000000</v>
      </c>
      <c r="J276" s="15" t="s">
        <v>32</v>
      </c>
      <c r="K276" s="15" t="s">
        <v>33</v>
      </c>
      <c r="L276" s="6" t="s">
        <v>100</v>
      </c>
    </row>
    <row r="277" spans="2:12" ht="60">
      <c r="B277" s="5">
        <v>80111601</v>
      </c>
      <c r="C277" s="15" t="s">
        <v>163</v>
      </c>
      <c r="D277" s="15" t="s">
        <v>77</v>
      </c>
      <c r="E277" s="15" t="s">
        <v>87</v>
      </c>
      <c r="F277" s="15" t="s">
        <v>92</v>
      </c>
      <c r="G277" s="15" t="s">
        <v>98</v>
      </c>
      <c r="H277" s="15">
        <v>25000000</v>
      </c>
      <c r="I277" s="15">
        <v>25000000</v>
      </c>
      <c r="J277" s="15" t="s">
        <v>32</v>
      </c>
      <c r="K277" s="15" t="s">
        <v>33</v>
      </c>
      <c r="L277" s="6" t="s">
        <v>100</v>
      </c>
    </row>
    <row r="278" spans="2:12" ht="60">
      <c r="B278" s="5">
        <v>80111601</v>
      </c>
      <c r="C278" s="15" t="s">
        <v>163</v>
      </c>
      <c r="D278" s="15" t="s">
        <v>77</v>
      </c>
      <c r="E278" s="15" t="s">
        <v>87</v>
      </c>
      <c r="F278" s="15" t="s">
        <v>92</v>
      </c>
      <c r="G278" s="15" t="s">
        <v>98</v>
      </c>
      <c r="H278" s="15">
        <v>25000000</v>
      </c>
      <c r="I278" s="15">
        <v>25000000</v>
      </c>
      <c r="J278" s="15" t="s">
        <v>32</v>
      </c>
      <c r="K278" s="15" t="s">
        <v>33</v>
      </c>
      <c r="L278" s="6" t="s">
        <v>100</v>
      </c>
    </row>
    <row r="279" spans="2:12" ht="60">
      <c r="B279" s="5">
        <v>80111601</v>
      </c>
      <c r="C279" s="15" t="s">
        <v>163</v>
      </c>
      <c r="D279" s="15" t="s">
        <v>77</v>
      </c>
      <c r="E279" s="15" t="s">
        <v>87</v>
      </c>
      <c r="F279" s="15" t="s">
        <v>92</v>
      </c>
      <c r="G279" s="15" t="s">
        <v>98</v>
      </c>
      <c r="H279" s="15">
        <f>25000000-7500000</f>
        <v>17500000</v>
      </c>
      <c r="I279" s="15">
        <f>25000000-7500000</f>
        <v>17500000</v>
      </c>
      <c r="J279" s="15" t="s">
        <v>32</v>
      </c>
      <c r="K279" s="15" t="s">
        <v>33</v>
      </c>
      <c r="L279" s="6" t="s">
        <v>100</v>
      </c>
    </row>
    <row r="280" spans="2:12" ht="60">
      <c r="B280" s="5">
        <v>80111601</v>
      </c>
      <c r="C280" s="15" t="s">
        <v>163</v>
      </c>
      <c r="D280" s="15" t="s">
        <v>74</v>
      </c>
      <c r="E280" s="15" t="s">
        <v>87</v>
      </c>
      <c r="F280" s="15" t="s">
        <v>92</v>
      </c>
      <c r="G280" s="15" t="s">
        <v>98</v>
      </c>
      <c r="H280" s="15">
        <v>5000000</v>
      </c>
      <c r="I280" s="15">
        <v>5000000</v>
      </c>
      <c r="J280" s="15" t="s">
        <v>32</v>
      </c>
      <c r="K280" s="15" t="s">
        <v>33</v>
      </c>
      <c r="L280" s="6" t="s">
        <v>100</v>
      </c>
    </row>
    <row r="281" spans="2:12" ht="60">
      <c r="B281" s="5">
        <v>80111601</v>
      </c>
      <c r="C281" s="15" t="s">
        <v>163</v>
      </c>
      <c r="D281" s="15" t="s">
        <v>77</v>
      </c>
      <c r="E281" s="15" t="s">
        <v>87</v>
      </c>
      <c r="F281" s="15" t="s">
        <v>92</v>
      </c>
      <c r="G281" s="15" t="s">
        <v>98</v>
      </c>
      <c r="H281" s="15">
        <v>25000000</v>
      </c>
      <c r="I281" s="15">
        <v>25000000</v>
      </c>
      <c r="J281" s="15" t="s">
        <v>32</v>
      </c>
      <c r="K281" s="15" t="s">
        <v>33</v>
      </c>
      <c r="L281" s="6" t="s">
        <v>100</v>
      </c>
    </row>
    <row r="282" spans="2:12" ht="60">
      <c r="B282" s="5">
        <v>80111601</v>
      </c>
      <c r="C282" s="15" t="s">
        <v>163</v>
      </c>
      <c r="D282" s="15" t="s">
        <v>77</v>
      </c>
      <c r="E282" s="15" t="s">
        <v>87</v>
      </c>
      <c r="F282" s="15" t="s">
        <v>92</v>
      </c>
      <c r="G282" s="15" t="s">
        <v>98</v>
      </c>
      <c r="H282" s="15">
        <v>25000000</v>
      </c>
      <c r="I282" s="15">
        <v>25000000</v>
      </c>
      <c r="J282" s="15" t="s">
        <v>32</v>
      </c>
      <c r="K282" s="15" t="s">
        <v>33</v>
      </c>
      <c r="L282" s="6" t="s">
        <v>100</v>
      </c>
    </row>
    <row r="283" spans="2:12" ht="60">
      <c r="B283" s="5">
        <v>80111601</v>
      </c>
      <c r="C283" s="15" t="s">
        <v>163</v>
      </c>
      <c r="D283" s="15" t="s">
        <v>77</v>
      </c>
      <c r="E283" s="15" t="s">
        <v>87</v>
      </c>
      <c r="F283" s="15" t="s">
        <v>92</v>
      </c>
      <c r="G283" s="15" t="s">
        <v>98</v>
      </c>
      <c r="H283" s="15">
        <v>25000000</v>
      </c>
      <c r="I283" s="15">
        <v>25000000</v>
      </c>
      <c r="J283" s="15" t="s">
        <v>32</v>
      </c>
      <c r="K283" s="15" t="s">
        <v>33</v>
      </c>
      <c r="L283" s="6" t="s">
        <v>100</v>
      </c>
    </row>
    <row r="284" spans="2:12" ht="60">
      <c r="B284" s="5">
        <v>80111601</v>
      </c>
      <c r="C284" s="15" t="s">
        <v>163</v>
      </c>
      <c r="D284" s="15" t="s">
        <v>77</v>
      </c>
      <c r="E284" s="15" t="s">
        <v>87</v>
      </c>
      <c r="F284" s="15" t="s">
        <v>92</v>
      </c>
      <c r="G284" s="15" t="s">
        <v>98</v>
      </c>
      <c r="H284" s="15">
        <v>25000000</v>
      </c>
      <c r="I284" s="15">
        <v>25000000</v>
      </c>
      <c r="J284" s="15" t="s">
        <v>32</v>
      </c>
      <c r="K284" s="15" t="s">
        <v>33</v>
      </c>
      <c r="L284" s="6" t="s">
        <v>100</v>
      </c>
    </row>
    <row r="285" spans="2:12" ht="60">
      <c r="B285" s="5">
        <v>80111601</v>
      </c>
      <c r="C285" s="15" t="s">
        <v>163</v>
      </c>
      <c r="D285" s="15" t="s">
        <v>77</v>
      </c>
      <c r="E285" s="15" t="s">
        <v>87</v>
      </c>
      <c r="F285" s="15" t="s">
        <v>92</v>
      </c>
      <c r="G285" s="15" t="s">
        <v>98</v>
      </c>
      <c r="H285" s="15">
        <v>25000000</v>
      </c>
      <c r="I285" s="15">
        <v>25000000</v>
      </c>
      <c r="J285" s="15" t="s">
        <v>32</v>
      </c>
      <c r="K285" s="15" t="s">
        <v>33</v>
      </c>
      <c r="L285" s="6" t="s">
        <v>100</v>
      </c>
    </row>
    <row r="286" spans="2:12" ht="60">
      <c r="B286" s="5">
        <v>80111601</v>
      </c>
      <c r="C286" s="15" t="s">
        <v>198</v>
      </c>
      <c r="D286" s="15" t="s">
        <v>77</v>
      </c>
      <c r="E286" s="15" t="s">
        <v>87</v>
      </c>
      <c r="F286" s="15" t="s">
        <v>92</v>
      </c>
      <c r="G286" s="15" t="s">
        <v>98</v>
      </c>
      <c r="H286" s="15">
        <v>35000000</v>
      </c>
      <c r="I286" s="15">
        <v>35000000</v>
      </c>
      <c r="J286" s="15" t="s">
        <v>32</v>
      </c>
      <c r="K286" s="15" t="s">
        <v>33</v>
      </c>
      <c r="L286" s="6" t="s">
        <v>100</v>
      </c>
    </row>
    <row r="287" spans="2:12" ht="60">
      <c r="B287" s="5">
        <v>80111601</v>
      </c>
      <c r="C287" s="15" t="s">
        <v>198</v>
      </c>
      <c r="D287" s="15" t="s">
        <v>77</v>
      </c>
      <c r="E287" s="15" t="s">
        <v>87</v>
      </c>
      <c r="F287" s="15" t="s">
        <v>92</v>
      </c>
      <c r="G287" s="15" t="s">
        <v>98</v>
      </c>
      <c r="H287" s="15">
        <v>35000000</v>
      </c>
      <c r="I287" s="15">
        <v>35000000</v>
      </c>
      <c r="J287" s="15" t="s">
        <v>32</v>
      </c>
      <c r="K287" s="15" t="s">
        <v>33</v>
      </c>
      <c r="L287" s="6" t="s">
        <v>100</v>
      </c>
    </row>
    <row r="288" spans="2:12" ht="60">
      <c r="B288" s="5">
        <v>80111601</v>
      </c>
      <c r="C288" s="15" t="s">
        <v>198</v>
      </c>
      <c r="D288" s="15" t="s">
        <v>77</v>
      </c>
      <c r="E288" s="15" t="s">
        <v>87</v>
      </c>
      <c r="F288" s="15" t="s">
        <v>92</v>
      </c>
      <c r="G288" s="15" t="s">
        <v>98</v>
      </c>
      <c r="H288" s="15">
        <v>35000000</v>
      </c>
      <c r="I288" s="15">
        <v>35000000</v>
      </c>
      <c r="J288" s="15" t="s">
        <v>32</v>
      </c>
      <c r="K288" s="15" t="s">
        <v>33</v>
      </c>
      <c r="L288" s="6" t="s">
        <v>100</v>
      </c>
    </row>
    <row r="289" spans="2:12" ht="60">
      <c r="B289" s="5">
        <v>80111601</v>
      </c>
      <c r="C289" s="15" t="s">
        <v>198</v>
      </c>
      <c r="D289" s="15" t="s">
        <v>77</v>
      </c>
      <c r="E289" s="15" t="s">
        <v>87</v>
      </c>
      <c r="F289" s="15" t="s">
        <v>92</v>
      </c>
      <c r="G289" s="15" t="s">
        <v>98</v>
      </c>
      <c r="H289" s="15">
        <v>35000000</v>
      </c>
      <c r="I289" s="15">
        <v>35000000</v>
      </c>
      <c r="J289" s="15" t="s">
        <v>32</v>
      </c>
      <c r="K289" s="15" t="s">
        <v>33</v>
      </c>
      <c r="L289" s="6" t="s">
        <v>100</v>
      </c>
    </row>
    <row r="290" spans="2:12" ht="60">
      <c r="B290" s="5">
        <v>80111601</v>
      </c>
      <c r="C290" s="15" t="s">
        <v>198</v>
      </c>
      <c r="D290" s="15" t="s">
        <v>77</v>
      </c>
      <c r="E290" s="15" t="s">
        <v>87</v>
      </c>
      <c r="F290" s="15" t="s">
        <v>92</v>
      </c>
      <c r="G290" s="15" t="s">
        <v>98</v>
      </c>
      <c r="H290" s="15">
        <v>35000000</v>
      </c>
      <c r="I290" s="15">
        <v>35000000</v>
      </c>
      <c r="J290" s="15" t="s">
        <v>32</v>
      </c>
      <c r="K290" s="15" t="s">
        <v>33</v>
      </c>
      <c r="L290" s="6" t="s">
        <v>100</v>
      </c>
    </row>
    <row r="291" spans="2:12" ht="60">
      <c r="B291" s="5">
        <v>80111601</v>
      </c>
      <c r="C291" s="15" t="s">
        <v>198</v>
      </c>
      <c r="D291" s="15" t="s">
        <v>77</v>
      </c>
      <c r="E291" s="15" t="s">
        <v>87</v>
      </c>
      <c r="F291" s="15" t="s">
        <v>92</v>
      </c>
      <c r="G291" s="15" t="s">
        <v>98</v>
      </c>
      <c r="H291" s="15">
        <v>35000000</v>
      </c>
      <c r="I291" s="15">
        <v>35000000</v>
      </c>
      <c r="J291" s="15" t="s">
        <v>32</v>
      </c>
      <c r="K291" s="15" t="s">
        <v>33</v>
      </c>
      <c r="L291" s="6" t="s">
        <v>100</v>
      </c>
    </row>
    <row r="292" spans="2:12" ht="60">
      <c r="B292" s="5">
        <v>80111601</v>
      </c>
      <c r="C292" s="15" t="s">
        <v>198</v>
      </c>
      <c r="D292" s="15" t="s">
        <v>77</v>
      </c>
      <c r="E292" s="15" t="s">
        <v>87</v>
      </c>
      <c r="F292" s="15" t="s">
        <v>92</v>
      </c>
      <c r="G292" s="15" t="s">
        <v>98</v>
      </c>
      <c r="H292" s="15">
        <v>35000000</v>
      </c>
      <c r="I292" s="15">
        <v>35000000</v>
      </c>
      <c r="J292" s="15" t="s">
        <v>32</v>
      </c>
      <c r="K292" s="15" t="s">
        <v>33</v>
      </c>
      <c r="L292" s="6" t="s">
        <v>100</v>
      </c>
    </row>
    <row r="293" spans="2:12" ht="60">
      <c r="B293" s="5">
        <v>80111601</v>
      </c>
      <c r="C293" s="15" t="s">
        <v>198</v>
      </c>
      <c r="D293" s="15" t="s">
        <v>77</v>
      </c>
      <c r="E293" s="15" t="s">
        <v>87</v>
      </c>
      <c r="F293" s="15" t="s">
        <v>92</v>
      </c>
      <c r="G293" s="15" t="s">
        <v>98</v>
      </c>
      <c r="H293" s="15">
        <v>35000000</v>
      </c>
      <c r="I293" s="15">
        <v>35000000</v>
      </c>
      <c r="J293" s="15" t="s">
        <v>32</v>
      </c>
      <c r="K293" s="15" t="s">
        <v>33</v>
      </c>
      <c r="L293" s="6" t="s">
        <v>100</v>
      </c>
    </row>
    <row r="294" spans="2:12" ht="75">
      <c r="B294" s="5">
        <v>80111601</v>
      </c>
      <c r="C294" s="15" t="s">
        <v>790</v>
      </c>
      <c r="D294" s="15" t="s">
        <v>80</v>
      </c>
      <c r="E294" s="15" t="s">
        <v>87</v>
      </c>
      <c r="F294" s="15" t="s">
        <v>92</v>
      </c>
      <c r="G294" s="15" t="s">
        <v>98</v>
      </c>
      <c r="H294" s="15">
        <v>3500000</v>
      </c>
      <c r="I294" s="15">
        <v>3500000</v>
      </c>
      <c r="J294" s="15" t="s">
        <v>32</v>
      </c>
      <c r="K294" s="15" t="s">
        <v>33</v>
      </c>
      <c r="L294" s="6" t="s">
        <v>100</v>
      </c>
    </row>
    <row r="295" spans="2:12" ht="60">
      <c r="B295" s="5">
        <v>80111601</v>
      </c>
      <c r="C295" s="15" t="s">
        <v>198</v>
      </c>
      <c r="D295" s="15" t="s">
        <v>77</v>
      </c>
      <c r="E295" s="15" t="s">
        <v>87</v>
      </c>
      <c r="F295" s="15" t="s">
        <v>92</v>
      </c>
      <c r="G295" s="15" t="s">
        <v>98</v>
      </c>
      <c r="H295" s="15">
        <v>35000000</v>
      </c>
      <c r="I295" s="15">
        <v>35000000</v>
      </c>
      <c r="J295" s="15" t="s">
        <v>32</v>
      </c>
      <c r="K295" s="15" t="s">
        <v>33</v>
      </c>
      <c r="L295" s="6" t="s">
        <v>100</v>
      </c>
    </row>
    <row r="296" spans="2:12" ht="60">
      <c r="B296" s="5">
        <v>80111601</v>
      </c>
      <c r="C296" s="15" t="s">
        <v>198</v>
      </c>
      <c r="D296" s="15" t="s">
        <v>77</v>
      </c>
      <c r="E296" s="15" t="s">
        <v>87</v>
      </c>
      <c r="F296" s="15" t="s">
        <v>92</v>
      </c>
      <c r="G296" s="15" t="s">
        <v>98</v>
      </c>
      <c r="H296" s="15">
        <f>28000000-7000000</f>
        <v>21000000</v>
      </c>
      <c r="I296" s="15">
        <f>28000000-7000000</f>
        <v>21000000</v>
      </c>
      <c r="J296" s="15" t="s">
        <v>32</v>
      </c>
      <c r="K296" s="15" t="s">
        <v>33</v>
      </c>
      <c r="L296" s="6" t="s">
        <v>100</v>
      </c>
    </row>
    <row r="297" spans="2:12" ht="60">
      <c r="B297" s="5">
        <v>80111601</v>
      </c>
      <c r="C297" s="15" t="s">
        <v>168</v>
      </c>
      <c r="D297" s="15" t="s">
        <v>77</v>
      </c>
      <c r="E297" s="15" t="s">
        <v>87</v>
      </c>
      <c r="F297" s="15" t="s">
        <v>92</v>
      </c>
      <c r="G297" s="15" t="s">
        <v>98</v>
      </c>
      <c r="H297" s="15">
        <v>35000000</v>
      </c>
      <c r="I297" s="15">
        <v>35000000</v>
      </c>
      <c r="J297" s="15" t="s">
        <v>32</v>
      </c>
      <c r="K297" s="15" t="s">
        <v>33</v>
      </c>
      <c r="L297" s="6" t="s">
        <v>100</v>
      </c>
    </row>
    <row r="298" spans="2:12" ht="45">
      <c r="B298" s="5">
        <v>80111601</v>
      </c>
      <c r="C298" s="15" t="s">
        <v>199</v>
      </c>
      <c r="D298" s="15" t="s">
        <v>77</v>
      </c>
      <c r="E298" s="15" t="s">
        <v>87</v>
      </c>
      <c r="F298" s="15" t="s">
        <v>92</v>
      </c>
      <c r="G298" s="15" t="s">
        <v>98</v>
      </c>
      <c r="H298" s="15">
        <v>21000000</v>
      </c>
      <c r="I298" s="15">
        <v>21000000</v>
      </c>
      <c r="J298" s="15" t="s">
        <v>32</v>
      </c>
      <c r="K298" s="15" t="s">
        <v>33</v>
      </c>
      <c r="L298" s="6" t="s">
        <v>100</v>
      </c>
    </row>
    <row r="299" spans="2:12" ht="60">
      <c r="B299" s="5">
        <v>801116</v>
      </c>
      <c r="C299" s="15" t="s">
        <v>791</v>
      </c>
      <c r="D299" s="15" t="s">
        <v>80</v>
      </c>
      <c r="E299" s="15" t="s">
        <v>87</v>
      </c>
      <c r="F299" s="15" t="s">
        <v>92</v>
      </c>
      <c r="G299" s="15" t="s">
        <v>98</v>
      </c>
      <c r="H299" s="15">
        <v>1250000</v>
      </c>
      <c r="I299" s="15">
        <v>1250000</v>
      </c>
      <c r="J299" s="15" t="s">
        <v>32</v>
      </c>
      <c r="K299" s="15" t="s">
        <v>33</v>
      </c>
      <c r="L299" s="6" t="s">
        <v>100</v>
      </c>
    </row>
    <row r="300" spans="2:12" ht="45">
      <c r="B300" s="5">
        <v>801116</v>
      </c>
      <c r="C300" s="15" t="s">
        <v>195</v>
      </c>
      <c r="D300" s="15" t="s">
        <v>78</v>
      </c>
      <c r="E300" s="15" t="s">
        <v>87</v>
      </c>
      <c r="F300" s="15" t="s">
        <v>92</v>
      </c>
      <c r="G300" s="15" t="s">
        <v>98</v>
      </c>
      <c r="H300" s="15">
        <v>2100000</v>
      </c>
      <c r="I300" s="15">
        <v>2100000</v>
      </c>
      <c r="J300" s="15" t="s">
        <v>32</v>
      </c>
      <c r="K300" s="15" t="s">
        <v>33</v>
      </c>
      <c r="L300" s="6" t="s">
        <v>100</v>
      </c>
    </row>
    <row r="301" spans="2:12" ht="60">
      <c r="B301" s="5">
        <v>80111601</v>
      </c>
      <c r="C301" s="15" t="s">
        <v>168</v>
      </c>
      <c r="D301" s="15" t="s">
        <v>77</v>
      </c>
      <c r="E301" s="15" t="s">
        <v>87</v>
      </c>
      <c r="F301" s="15" t="s">
        <v>92</v>
      </c>
      <c r="G301" s="15" t="s">
        <v>98</v>
      </c>
      <c r="H301" s="15">
        <v>35000000</v>
      </c>
      <c r="I301" s="15">
        <v>35000000</v>
      </c>
      <c r="J301" s="15" t="s">
        <v>32</v>
      </c>
      <c r="K301" s="15" t="s">
        <v>33</v>
      </c>
      <c r="L301" s="6" t="s">
        <v>100</v>
      </c>
    </row>
    <row r="302" spans="2:12" ht="60">
      <c r="B302" s="5">
        <v>80111601</v>
      </c>
      <c r="C302" s="15" t="s">
        <v>168</v>
      </c>
      <c r="D302" s="15" t="s">
        <v>77</v>
      </c>
      <c r="E302" s="15" t="s">
        <v>87</v>
      </c>
      <c r="F302" s="15" t="s">
        <v>92</v>
      </c>
      <c r="G302" s="15" t="s">
        <v>98</v>
      </c>
      <c r="H302" s="15">
        <v>35000000</v>
      </c>
      <c r="I302" s="15">
        <v>35000000</v>
      </c>
      <c r="J302" s="15" t="s">
        <v>32</v>
      </c>
      <c r="K302" s="15" t="s">
        <v>33</v>
      </c>
      <c r="L302" s="6" t="s">
        <v>100</v>
      </c>
    </row>
    <row r="303" spans="2:12" ht="60">
      <c r="B303" s="5">
        <v>80111601</v>
      </c>
      <c r="C303" s="15" t="s">
        <v>168</v>
      </c>
      <c r="D303" s="15" t="s">
        <v>77</v>
      </c>
      <c r="E303" s="15" t="s">
        <v>87</v>
      </c>
      <c r="F303" s="15" t="s">
        <v>92</v>
      </c>
      <c r="G303" s="15" t="s">
        <v>98</v>
      </c>
      <c r="H303" s="15">
        <v>35000000</v>
      </c>
      <c r="I303" s="15">
        <v>35000000</v>
      </c>
      <c r="J303" s="15" t="s">
        <v>32</v>
      </c>
      <c r="K303" s="15" t="s">
        <v>33</v>
      </c>
      <c r="L303" s="6" t="s">
        <v>100</v>
      </c>
    </row>
    <row r="304" spans="2:12" ht="60">
      <c r="B304" s="5">
        <v>80111601</v>
      </c>
      <c r="C304" s="15" t="s">
        <v>168</v>
      </c>
      <c r="D304" s="15" t="s">
        <v>77</v>
      </c>
      <c r="E304" s="15" t="s">
        <v>87</v>
      </c>
      <c r="F304" s="15" t="s">
        <v>92</v>
      </c>
      <c r="G304" s="15" t="s">
        <v>98</v>
      </c>
      <c r="H304" s="15">
        <v>35000000</v>
      </c>
      <c r="I304" s="15">
        <v>35000000</v>
      </c>
      <c r="J304" s="15" t="s">
        <v>32</v>
      </c>
      <c r="K304" s="15" t="s">
        <v>33</v>
      </c>
      <c r="L304" s="6" t="s">
        <v>100</v>
      </c>
    </row>
    <row r="305" spans="2:12" ht="60">
      <c r="B305" s="5">
        <v>80111601</v>
      </c>
      <c r="C305" s="15" t="s">
        <v>168</v>
      </c>
      <c r="D305" s="15" t="s">
        <v>77</v>
      </c>
      <c r="E305" s="15" t="s">
        <v>87</v>
      </c>
      <c r="F305" s="15" t="s">
        <v>92</v>
      </c>
      <c r="G305" s="15" t="s">
        <v>98</v>
      </c>
      <c r="H305" s="15">
        <v>35000000</v>
      </c>
      <c r="I305" s="15">
        <v>35000000</v>
      </c>
      <c r="J305" s="15" t="s">
        <v>32</v>
      </c>
      <c r="K305" s="15" t="s">
        <v>33</v>
      </c>
      <c r="L305" s="6" t="s">
        <v>100</v>
      </c>
    </row>
    <row r="306" spans="2:12" ht="60">
      <c r="B306" s="5">
        <v>80111601</v>
      </c>
      <c r="C306" s="15" t="s">
        <v>168</v>
      </c>
      <c r="D306" s="15" t="s">
        <v>77</v>
      </c>
      <c r="E306" s="15" t="s">
        <v>87</v>
      </c>
      <c r="F306" s="15" t="s">
        <v>92</v>
      </c>
      <c r="G306" s="15" t="s">
        <v>98</v>
      </c>
      <c r="H306" s="15">
        <v>35000000</v>
      </c>
      <c r="I306" s="15">
        <v>35000000</v>
      </c>
      <c r="J306" s="15" t="s">
        <v>32</v>
      </c>
      <c r="K306" s="15" t="s">
        <v>33</v>
      </c>
      <c r="L306" s="6" t="s">
        <v>100</v>
      </c>
    </row>
    <row r="307" spans="2:12" ht="60">
      <c r="B307" s="5">
        <v>80111601</v>
      </c>
      <c r="C307" s="15" t="s">
        <v>162</v>
      </c>
      <c r="D307" s="15" t="s">
        <v>77</v>
      </c>
      <c r="E307" s="15" t="s">
        <v>87</v>
      </c>
      <c r="F307" s="15" t="s">
        <v>92</v>
      </c>
      <c r="G307" s="15" t="s">
        <v>98</v>
      </c>
      <c r="H307" s="15">
        <v>15000000</v>
      </c>
      <c r="I307" s="15">
        <v>15000000</v>
      </c>
      <c r="J307" s="15" t="s">
        <v>32</v>
      </c>
      <c r="K307" s="15" t="s">
        <v>33</v>
      </c>
      <c r="L307" s="6" t="s">
        <v>100</v>
      </c>
    </row>
    <row r="308" spans="2:12" ht="60">
      <c r="B308" s="5">
        <v>80111601</v>
      </c>
      <c r="C308" s="15" t="s">
        <v>163</v>
      </c>
      <c r="D308" s="15" t="s">
        <v>79</v>
      </c>
      <c r="E308" s="15" t="s">
        <v>87</v>
      </c>
      <c r="F308" s="15" t="s">
        <v>92</v>
      </c>
      <c r="G308" s="15" t="s">
        <v>98</v>
      </c>
      <c r="H308" s="15">
        <v>12500000</v>
      </c>
      <c r="I308" s="15">
        <v>12500000</v>
      </c>
      <c r="J308" s="15" t="s">
        <v>32</v>
      </c>
      <c r="K308" s="15" t="s">
        <v>33</v>
      </c>
      <c r="L308" s="6" t="s">
        <v>100</v>
      </c>
    </row>
    <row r="309" spans="2:12" ht="60">
      <c r="B309" s="5">
        <v>80111601</v>
      </c>
      <c r="C309" s="15" t="s">
        <v>200</v>
      </c>
      <c r="D309" s="15" t="s">
        <v>77</v>
      </c>
      <c r="E309" s="15" t="s">
        <v>87</v>
      </c>
      <c r="F309" s="15" t="s">
        <v>92</v>
      </c>
      <c r="G309" s="15" t="s">
        <v>98</v>
      </c>
      <c r="H309" s="15">
        <v>44000000</v>
      </c>
      <c r="I309" s="15">
        <v>44000000</v>
      </c>
      <c r="J309" s="15" t="s">
        <v>32</v>
      </c>
      <c r="K309" s="15" t="s">
        <v>33</v>
      </c>
      <c r="L309" s="6" t="s">
        <v>100</v>
      </c>
    </row>
    <row r="310" spans="2:12" ht="60">
      <c r="B310" s="5">
        <v>80111601</v>
      </c>
      <c r="C310" s="15" t="s">
        <v>201</v>
      </c>
      <c r="D310" s="15" t="s">
        <v>77</v>
      </c>
      <c r="E310" s="15" t="s">
        <v>87</v>
      </c>
      <c r="F310" s="15" t="s">
        <v>92</v>
      </c>
      <c r="G310" s="15" t="s">
        <v>98</v>
      </c>
      <c r="H310" s="15">
        <v>24000000</v>
      </c>
      <c r="I310" s="15">
        <v>24000000</v>
      </c>
      <c r="J310" s="15" t="s">
        <v>32</v>
      </c>
      <c r="K310" s="15" t="s">
        <v>33</v>
      </c>
      <c r="L310" s="6" t="s">
        <v>100</v>
      </c>
    </row>
    <row r="311" spans="2:12" ht="45">
      <c r="B311" s="5">
        <v>80111601</v>
      </c>
      <c r="C311" s="15" t="s">
        <v>202</v>
      </c>
      <c r="D311" s="15" t="s">
        <v>77</v>
      </c>
      <c r="E311" s="15" t="s">
        <v>87</v>
      </c>
      <c r="F311" s="15" t="s">
        <v>92</v>
      </c>
      <c r="G311" s="15" t="s">
        <v>98</v>
      </c>
      <c r="H311" s="15">
        <v>21000000</v>
      </c>
      <c r="I311" s="15">
        <v>21000000</v>
      </c>
      <c r="J311" s="15" t="s">
        <v>32</v>
      </c>
      <c r="K311" s="15" t="s">
        <v>33</v>
      </c>
      <c r="L311" s="6" t="s">
        <v>100</v>
      </c>
    </row>
    <row r="312" spans="2:12" ht="105">
      <c r="B312" s="5">
        <v>94131500</v>
      </c>
      <c r="C312" s="15" t="s">
        <v>792</v>
      </c>
      <c r="D312" s="15" t="s">
        <v>80</v>
      </c>
      <c r="E312" s="15" t="s">
        <v>86</v>
      </c>
      <c r="F312" s="15" t="s">
        <v>92</v>
      </c>
      <c r="G312" s="15" t="s">
        <v>99</v>
      </c>
      <c r="H312" s="15">
        <f>39500030-6500000</f>
        <v>33000030</v>
      </c>
      <c r="I312" s="15">
        <f>39500030-6500000</f>
        <v>33000030</v>
      </c>
      <c r="J312" s="15" t="s">
        <v>32</v>
      </c>
      <c r="K312" s="15" t="s">
        <v>33</v>
      </c>
      <c r="L312" s="6" t="s">
        <v>101</v>
      </c>
    </row>
    <row r="313" spans="2:12" ht="90">
      <c r="B313" s="5">
        <v>94131500</v>
      </c>
      <c r="C313" s="15" t="s">
        <v>203</v>
      </c>
      <c r="D313" s="15" t="s">
        <v>81</v>
      </c>
      <c r="E313" s="15" t="s">
        <v>86</v>
      </c>
      <c r="F313" s="15" t="s">
        <v>92</v>
      </c>
      <c r="G313" s="15" t="s">
        <v>99</v>
      </c>
      <c r="H313" s="15">
        <v>6500000</v>
      </c>
      <c r="I313" s="15">
        <v>6500000</v>
      </c>
      <c r="J313" s="15" t="s">
        <v>32</v>
      </c>
      <c r="K313" s="15" t="s">
        <v>33</v>
      </c>
      <c r="L313" s="6" t="s">
        <v>101</v>
      </c>
    </row>
    <row r="314" spans="2:12" ht="45">
      <c r="B314" s="5" t="s">
        <v>50</v>
      </c>
      <c r="C314" s="15" t="s">
        <v>204</v>
      </c>
      <c r="D314" s="15" t="s">
        <v>83</v>
      </c>
      <c r="E314" s="15" t="s">
        <v>86</v>
      </c>
      <c r="F314" s="15" t="s">
        <v>95</v>
      </c>
      <c r="G314" s="15" t="s">
        <v>98</v>
      </c>
      <c r="H314" s="15">
        <v>2000000</v>
      </c>
      <c r="I314" s="15">
        <v>2000000</v>
      </c>
      <c r="J314" s="15" t="s">
        <v>32</v>
      </c>
      <c r="K314" s="15" t="s">
        <v>33</v>
      </c>
      <c r="L314" s="6" t="s">
        <v>102</v>
      </c>
    </row>
    <row r="315" spans="2:12" ht="75">
      <c r="B315" s="5">
        <v>82121500</v>
      </c>
      <c r="C315" s="15" t="s">
        <v>793</v>
      </c>
      <c r="D315" s="15" t="s">
        <v>80</v>
      </c>
      <c r="E315" s="15" t="s">
        <v>86</v>
      </c>
      <c r="F315" s="15" t="s">
        <v>95</v>
      </c>
      <c r="G315" s="15" t="s">
        <v>99</v>
      </c>
      <c r="H315" s="15">
        <v>42890695</v>
      </c>
      <c r="I315" s="15">
        <v>42890695</v>
      </c>
      <c r="J315" s="15" t="s">
        <v>32</v>
      </c>
      <c r="K315" s="15" t="s">
        <v>33</v>
      </c>
      <c r="L315" s="6" t="s">
        <v>100</v>
      </c>
    </row>
    <row r="316" spans="2:12" ht="75">
      <c r="B316" s="5">
        <v>94131500</v>
      </c>
      <c r="C316" s="15" t="s">
        <v>205</v>
      </c>
      <c r="D316" s="15" t="s">
        <v>80</v>
      </c>
      <c r="E316" s="15" t="s">
        <v>86</v>
      </c>
      <c r="F316" s="15" t="s">
        <v>92</v>
      </c>
      <c r="G316" s="15" t="s">
        <v>99</v>
      </c>
      <c r="H316" s="15">
        <v>218438</v>
      </c>
      <c r="I316" s="15">
        <v>218438</v>
      </c>
      <c r="J316" s="15" t="s">
        <v>32</v>
      </c>
      <c r="K316" s="15" t="s">
        <v>33</v>
      </c>
      <c r="L316" s="6" t="s">
        <v>102</v>
      </c>
    </row>
    <row r="317" spans="2:12" ht="75">
      <c r="B317" s="5">
        <v>94131500</v>
      </c>
      <c r="C317" s="15" t="s">
        <v>206</v>
      </c>
      <c r="D317" s="15" t="s">
        <v>80</v>
      </c>
      <c r="E317" s="15" t="s">
        <v>86</v>
      </c>
      <c r="F317" s="15" t="s">
        <v>92</v>
      </c>
      <c r="G317" s="15" t="s">
        <v>99</v>
      </c>
      <c r="H317" s="15">
        <v>129277</v>
      </c>
      <c r="I317" s="15">
        <v>129277</v>
      </c>
      <c r="J317" s="15" t="s">
        <v>32</v>
      </c>
      <c r="K317" s="15" t="s">
        <v>33</v>
      </c>
      <c r="L317" s="6" t="s">
        <v>102</v>
      </c>
    </row>
    <row r="318" spans="2:12" ht="75">
      <c r="B318" s="5">
        <v>94131500</v>
      </c>
      <c r="C318" s="15" t="s">
        <v>207</v>
      </c>
      <c r="D318" s="15" t="s">
        <v>80</v>
      </c>
      <c r="E318" s="15" t="s">
        <v>86</v>
      </c>
      <c r="F318" s="15" t="s">
        <v>92</v>
      </c>
      <c r="G318" s="15" t="s">
        <v>99</v>
      </c>
      <c r="H318" s="15">
        <v>128509</v>
      </c>
      <c r="I318" s="15">
        <v>128509</v>
      </c>
      <c r="J318" s="15" t="s">
        <v>32</v>
      </c>
      <c r="K318" s="15" t="s">
        <v>33</v>
      </c>
      <c r="L318" s="6" t="s">
        <v>102</v>
      </c>
    </row>
    <row r="319" spans="2:12" ht="75">
      <c r="B319" s="5">
        <v>94131500</v>
      </c>
      <c r="C319" s="15" t="s">
        <v>208</v>
      </c>
      <c r="D319" s="15" t="s">
        <v>80</v>
      </c>
      <c r="E319" s="15" t="s">
        <v>86</v>
      </c>
      <c r="F319" s="15" t="s">
        <v>92</v>
      </c>
      <c r="G319" s="15" t="s">
        <v>99</v>
      </c>
      <c r="H319" s="15">
        <v>207279</v>
      </c>
      <c r="I319" s="15">
        <v>207279</v>
      </c>
      <c r="J319" s="15" t="s">
        <v>32</v>
      </c>
      <c r="K319" s="15" t="s">
        <v>33</v>
      </c>
      <c r="L319" s="6" t="s">
        <v>102</v>
      </c>
    </row>
    <row r="320" spans="2:12" ht="75">
      <c r="B320" s="5">
        <v>94131500</v>
      </c>
      <c r="C320" s="15" t="s">
        <v>209</v>
      </c>
      <c r="D320" s="15" t="s">
        <v>80</v>
      </c>
      <c r="E320" s="15" t="s">
        <v>86</v>
      </c>
      <c r="F320" s="15" t="s">
        <v>92</v>
      </c>
      <c r="G320" s="15" t="s">
        <v>99</v>
      </c>
      <c r="H320" s="15">
        <v>144045</v>
      </c>
      <c r="I320" s="15">
        <v>144045</v>
      </c>
      <c r="J320" s="15" t="s">
        <v>32</v>
      </c>
      <c r="K320" s="15" t="s">
        <v>33</v>
      </c>
      <c r="L320" s="6" t="s">
        <v>102</v>
      </c>
    </row>
    <row r="321" spans="2:12" ht="75">
      <c r="B321" s="5">
        <v>94131500</v>
      </c>
      <c r="C321" s="15" t="s">
        <v>210</v>
      </c>
      <c r="D321" s="15" t="s">
        <v>82</v>
      </c>
      <c r="E321" s="15" t="s">
        <v>86</v>
      </c>
      <c r="F321" s="15" t="s">
        <v>92</v>
      </c>
      <c r="G321" s="15" t="s">
        <v>99</v>
      </c>
      <c r="H321" s="15">
        <v>159492</v>
      </c>
      <c r="I321" s="15">
        <v>159492</v>
      </c>
      <c r="J321" s="15" t="s">
        <v>32</v>
      </c>
      <c r="K321" s="15" t="s">
        <v>33</v>
      </c>
      <c r="L321" s="6" t="s">
        <v>102</v>
      </c>
    </row>
    <row r="322" spans="2:12" ht="75">
      <c r="B322" s="5">
        <v>94131500</v>
      </c>
      <c r="C322" s="15" t="s">
        <v>211</v>
      </c>
      <c r="D322" s="15" t="s">
        <v>82</v>
      </c>
      <c r="E322" s="15" t="s">
        <v>86</v>
      </c>
      <c r="F322" s="15" t="s">
        <v>92</v>
      </c>
      <c r="G322" s="15" t="s">
        <v>99</v>
      </c>
      <c r="H322" s="15">
        <v>160500</v>
      </c>
      <c r="I322" s="15">
        <v>160500</v>
      </c>
      <c r="J322" s="15" t="s">
        <v>32</v>
      </c>
      <c r="K322" s="15" t="s">
        <v>33</v>
      </c>
      <c r="L322" s="6" t="s">
        <v>102</v>
      </c>
    </row>
    <row r="323" spans="2:12" ht="75">
      <c r="B323" s="5">
        <v>94131500</v>
      </c>
      <c r="C323" s="15" t="s">
        <v>212</v>
      </c>
      <c r="D323" s="15" t="s">
        <v>82</v>
      </c>
      <c r="E323" s="15" t="s">
        <v>86</v>
      </c>
      <c r="F323" s="15" t="s">
        <v>92</v>
      </c>
      <c r="G323" s="15" t="s">
        <v>99</v>
      </c>
      <c r="H323" s="15">
        <f>448093+647</f>
        <v>448740</v>
      </c>
      <c r="I323" s="15">
        <f>448093+647</f>
        <v>448740</v>
      </c>
      <c r="J323" s="15" t="s">
        <v>32</v>
      </c>
      <c r="K323" s="15" t="s">
        <v>33</v>
      </c>
      <c r="L323" s="6" t="s">
        <v>102</v>
      </c>
    </row>
    <row r="324" spans="2:12" ht="75">
      <c r="B324" s="5">
        <v>94131500</v>
      </c>
      <c r="C324" s="15" t="s">
        <v>213</v>
      </c>
      <c r="D324" s="15" t="s">
        <v>82</v>
      </c>
      <c r="E324" s="15" t="s">
        <v>86</v>
      </c>
      <c r="F324" s="15" t="s">
        <v>92</v>
      </c>
      <c r="G324" s="15" t="s">
        <v>99</v>
      </c>
      <c r="H324" s="15">
        <f>377246+432</f>
        <v>377678</v>
      </c>
      <c r="I324" s="15">
        <f>377246+432</f>
        <v>377678</v>
      </c>
      <c r="J324" s="15" t="s">
        <v>32</v>
      </c>
      <c r="K324" s="15" t="s">
        <v>33</v>
      </c>
      <c r="L324" s="6" t="s">
        <v>102</v>
      </c>
    </row>
    <row r="325" spans="2:12" ht="75">
      <c r="B325" s="5">
        <v>94131500</v>
      </c>
      <c r="C325" s="15" t="s">
        <v>214</v>
      </c>
      <c r="D325" s="15" t="s">
        <v>82</v>
      </c>
      <c r="E325" s="15" t="s">
        <v>86</v>
      </c>
      <c r="F325" s="15" t="s">
        <v>92</v>
      </c>
      <c r="G325" s="15" t="s">
        <v>99</v>
      </c>
      <c r="H325" s="15">
        <v>102313</v>
      </c>
      <c r="I325" s="15">
        <v>102313</v>
      </c>
      <c r="J325" s="15" t="s">
        <v>32</v>
      </c>
      <c r="K325" s="15" t="s">
        <v>33</v>
      </c>
      <c r="L325" s="6" t="s">
        <v>102</v>
      </c>
    </row>
    <row r="326" spans="2:12" ht="90">
      <c r="B326" s="5">
        <v>94131500</v>
      </c>
      <c r="C326" s="15" t="s">
        <v>215</v>
      </c>
      <c r="D326" s="15" t="s">
        <v>82</v>
      </c>
      <c r="E326" s="15" t="s">
        <v>86</v>
      </c>
      <c r="F326" s="15" t="s">
        <v>92</v>
      </c>
      <c r="G326" s="15" t="s">
        <v>99</v>
      </c>
      <c r="H326" s="15">
        <v>285052</v>
      </c>
      <c r="I326" s="15">
        <v>285052</v>
      </c>
      <c r="J326" s="15" t="s">
        <v>32</v>
      </c>
      <c r="K326" s="15" t="s">
        <v>33</v>
      </c>
      <c r="L326" s="6" t="s">
        <v>102</v>
      </c>
    </row>
    <row r="327" spans="2:12" ht="90">
      <c r="B327" s="5">
        <v>94131500</v>
      </c>
      <c r="C327" s="15" t="s">
        <v>216</v>
      </c>
      <c r="D327" s="15" t="s">
        <v>82</v>
      </c>
      <c r="E327" s="15" t="s">
        <v>86</v>
      </c>
      <c r="F327" s="15" t="s">
        <v>92</v>
      </c>
      <c r="G327" s="15" t="s">
        <v>99</v>
      </c>
      <c r="H327" s="15">
        <v>156355</v>
      </c>
      <c r="I327" s="15">
        <v>156355</v>
      </c>
      <c r="J327" s="15" t="s">
        <v>32</v>
      </c>
      <c r="K327" s="15" t="s">
        <v>33</v>
      </c>
      <c r="L327" s="6" t="s">
        <v>102</v>
      </c>
    </row>
    <row r="328" spans="2:12" ht="75">
      <c r="B328" s="5">
        <v>94131500</v>
      </c>
      <c r="C328" s="15" t="s">
        <v>217</v>
      </c>
      <c r="D328" s="15" t="s">
        <v>82</v>
      </c>
      <c r="E328" s="15" t="s">
        <v>86</v>
      </c>
      <c r="F328" s="15" t="s">
        <v>92</v>
      </c>
      <c r="G328" s="15" t="s">
        <v>99</v>
      </c>
      <c r="H328" s="15">
        <v>96640</v>
      </c>
      <c r="I328" s="15">
        <v>96640</v>
      </c>
      <c r="J328" s="15" t="s">
        <v>32</v>
      </c>
      <c r="K328" s="15" t="s">
        <v>33</v>
      </c>
      <c r="L328" s="6" t="s">
        <v>102</v>
      </c>
    </row>
    <row r="329" spans="2:12" ht="75">
      <c r="B329" s="5">
        <v>94131500</v>
      </c>
      <c r="C329" s="15" t="s">
        <v>218</v>
      </c>
      <c r="D329" s="15" t="s">
        <v>82</v>
      </c>
      <c r="E329" s="15" t="s">
        <v>86</v>
      </c>
      <c r="F329" s="15" t="s">
        <v>92</v>
      </c>
      <c r="G329" s="15" t="s">
        <v>99</v>
      </c>
      <c r="H329" s="15">
        <v>301429</v>
      </c>
      <c r="I329" s="15">
        <v>301429</v>
      </c>
      <c r="J329" s="15" t="s">
        <v>32</v>
      </c>
      <c r="K329" s="15" t="s">
        <v>33</v>
      </c>
      <c r="L329" s="6" t="s">
        <v>102</v>
      </c>
    </row>
    <row r="330" spans="2:12" ht="75">
      <c r="B330" s="5">
        <v>94131500</v>
      </c>
      <c r="C330" s="15" t="s">
        <v>219</v>
      </c>
      <c r="D330" s="15" t="s">
        <v>82</v>
      </c>
      <c r="E330" s="15" t="s">
        <v>86</v>
      </c>
      <c r="F330" s="15" t="s">
        <v>92</v>
      </c>
      <c r="G330" s="15" t="s">
        <v>99</v>
      </c>
      <c r="H330" s="15">
        <v>321629</v>
      </c>
      <c r="I330" s="15">
        <v>321629</v>
      </c>
      <c r="J330" s="15" t="s">
        <v>32</v>
      </c>
      <c r="K330" s="15" t="s">
        <v>33</v>
      </c>
      <c r="L330" s="6" t="s">
        <v>102</v>
      </c>
    </row>
    <row r="331" spans="2:12" ht="75">
      <c r="B331" s="5">
        <v>94131500</v>
      </c>
      <c r="C331" s="15" t="s">
        <v>220</v>
      </c>
      <c r="D331" s="15" t="s">
        <v>82</v>
      </c>
      <c r="E331" s="15" t="s">
        <v>86</v>
      </c>
      <c r="F331" s="15" t="s">
        <v>92</v>
      </c>
      <c r="G331" s="15" t="s">
        <v>99</v>
      </c>
      <c r="H331" s="15">
        <v>321760</v>
      </c>
      <c r="I331" s="15">
        <v>321760</v>
      </c>
      <c r="J331" s="15" t="s">
        <v>32</v>
      </c>
      <c r="K331" s="15" t="s">
        <v>33</v>
      </c>
      <c r="L331" s="6" t="s">
        <v>102</v>
      </c>
    </row>
    <row r="332" spans="2:12" ht="75">
      <c r="B332" s="5">
        <v>94131500</v>
      </c>
      <c r="C332" s="15" t="s">
        <v>221</v>
      </c>
      <c r="D332" s="15" t="s">
        <v>78</v>
      </c>
      <c r="E332" s="15" t="s">
        <v>86</v>
      </c>
      <c r="F332" s="15" t="s">
        <v>92</v>
      </c>
      <c r="G332" s="15" t="s">
        <v>99</v>
      </c>
      <c r="H332" s="15">
        <v>1020196</v>
      </c>
      <c r="I332" s="15">
        <v>1020196</v>
      </c>
      <c r="J332" s="15" t="s">
        <v>32</v>
      </c>
      <c r="K332" s="15" t="s">
        <v>33</v>
      </c>
      <c r="L332" s="6" t="s">
        <v>102</v>
      </c>
    </row>
    <row r="333" spans="2:12" ht="75">
      <c r="B333" s="5">
        <v>94131500</v>
      </c>
      <c r="C333" s="15" t="s">
        <v>222</v>
      </c>
      <c r="D333" s="15" t="s">
        <v>78</v>
      </c>
      <c r="E333" s="15" t="s">
        <v>86</v>
      </c>
      <c r="F333" s="15" t="s">
        <v>92</v>
      </c>
      <c r="G333" s="15" t="s">
        <v>99</v>
      </c>
      <c r="H333" s="15">
        <v>211514</v>
      </c>
      <c r="I333" s="15">
        <v>211514</v>
      </c>
      <c r="J333" s="15" t="s">
        <v>32</v>
      </c>
      <c r="K333" s="15" t="s">
        <v>33</v>
      </c>
      <c r="L333" s="6" t="s">
        <v>102</v>
      </c>
    </row>
    <row r="334" spans="2:12" ht="75">
      <c r="B334" s="5">
        <v>94131500</v>
      </c>
      <c r="C334" s="15" t="s">
        <v>223</v>
      </c>
      <c r="D334" s="15" t="s">
        <v>78</v>
      </c>
      <c r="E334" s="15" t="s">
        <v>86</v>
      </c>
      <c r="F334" s="15" t="s">
        <v>92</v>
      </c>
      <c r="G334" s="15" t="s">
        <v>99</v>
      </c>
      <c r="H334" s="15">
        <v>435139</v>
      </c>
      <c r="I334" s="15">
        <v>435139</v>
      </c>
      <c r="J334" s="15" t="s">
        <v>32</v>
      </c>
      <c r="K334" s="15" t="s">
        <v>33</v>
      </c>
      <c r="L334" s="6" t="s">
        <v>102</v>
      </c>
    </row>
    <row r="335" spans="2:12" ht="75">
      <c r="B335" s="5">
        <v>94131500</v>
      </c>
      <c r="C335" s="15" t="s">
        <v>224</v>
      </c>
      <c r="D335" s="15" t="s">
        <v>84</v>
      </c>
      <c r="E335" s="15" t="s">
        <v>86</v>
      </c>
      <c r="F335" s="15" t="s">
        <v>92</v>
      </c>
      <c r="G335" s="15" t="s">
        <v>99</v>
      </c>
      <c r="H335" s="15">
        <v>547891</v>
      </c>
      <c r="I335" s="15">
        <v>547891</v>
      </c>
      <c r="J335" s="15" t="s">
        <v>32</v>
      </c>
      <c r="K335" s="15" t="s">
        <v>33</v>
      </c>
      <c r="L335" s="6" t="s">
        <v>102</v>
      </c>
    </row>
    <row r="336" spans="2:12" ht="75">
      <c r="B336" s="5">
        <v>94131500</v>
      </c>
      <c r="C336" s="15" t="s">
        <v>225</v>
      </c>
      <c r="D336" s="15" t="s">
        <v>84</v>
      </c>
      <c r="E336" s="15" t="s">
        <v>86</v>
      </c>
      <c r="F336" s="15" t="s">
        <v>92</v>
      </c>
      <c r="G336" s="15" t="s">
        <v>99</v>
      </c>
      <c r="H336" s="15">
        <v>334288</v>
      </c>
      <c r="I336" s="15">
        <v>334288</v>
      </c>
      <c r="J336" s="15" t="s">
        <v>32</v>
      </c>
      <c r="K336" s="15" t="s">
        <v>33</v>
      </c>
      <c r="L336" s="6" t="s">
        <v>102</v>
      </c>
    </row>
    <row r="337" spans="2:12" ht="75">
      <c r="B337" s="5">
        <v>94131500</v>
      </c>
      <c r="C337" s="15" t="s">
        <v>226</v>
      </c>
      <c r="D337" s="15" t="s">
        <v>84</v>
      </c>
      <c r="E337" s="15" t="s">
        <v>86</v>
      </c>
      <c r="F337" s="15" t="s">
        <v>92</v>
      </c>
      <c r="G337" s="15" t="s">
        <v>99</v>
      </c>
      <c r="H337" s="15">
        <v>339508</v>
      </c>
      <c r="I337" s="15">
        <v>339508</v>
      </c>
      <c r="J337" s="15" t="s">
        <v>32</v>
      </c>
      <c r="K337" s="15" t="s">
        <v>33</v>
      </c>
      <c r="L337" s="6" t="s">
        <v>102</v>
      </c>
    </row>
    <row r="338" spans="2:12" ht="75">
      <c r="B338" s="5">
        <v>94131500</v>
      </c>
      <c r="C338" s="15" t="s">
        <v>227</v>
      </c>
      <c r="D338" s="15" t="s">
        <v>84</v>
      </c>
      <c r="E338" s="15" t="s">
        <v>86</v>
      </c>
      <c r="F338" s="15" t="s">
        <v>92</v>
      </c>
      <c r="G338" s="15" t="s">
        <v>99</v>
      </c>
      <c r="H338" s="15">
        <v>183952</v>
      </c>
      <c r="I338" s="15">
        <v>183952</v>
      </c>
      <c r="J338" s="15" t="s">
        <v>32</v>
      </c>
      <c r="K338" s="15" t="s">
        <v>33</v>
      </c>
      <c r="L338" s="6" t="s">
        <v>102</v>
      </c>
    </row>
    <row r="339" spans="2:12" ht="75">
      <c r="B339" s="5">
        <v>94131500</v>
      </c>
      <c r="C339" s="15" t="s">
        <v>228</v>
      </c>
      <c r="D339" s="15" t="s">
        <v>84</v>
      </c>
      <c r="E339" s="15" t="s">
        <v>86</v>
      </c>
      <c r="F339" s="15" t="s">
        <v>92</v>
      </c>
      <c r="G339" s="15" t="s">
        <v>99</v>
      </c>
      <c r="H339" s="15">
        <v>943776</v>
      </c>
      <c r="I339" s="15">
        <v>943776</v>
      </c>
      <c r="J339" s="15" t="s">
        <v>32</v>
      </c>
      <c r="K339" s="15" t="s">
        <v>33</v>
      </c>
      <c r="L339" s="6" t="s">
        <v>102</v>
      </c>
    </row>
    <row r="340" spans="2:12" ht="75">
      <c r="B340" s="5">
        <v>94131500</v>
      </c>
      <c r="C340" s="15" t="s">
        <v>229</v>
      </c>
      <c r="D340" s="15" t="s">
        <v>84</v>
      </c>
      <c r="E340" s="15" t="s">
        <v>86</v>
      </c>
      <c r="F340" s="15" t="s">
        <v>92</v>
      </c>
      <c r="G340" s="15" t="s">
        <v>99</v>
      </c>
      <c r="H340" s="15">
        <v>791561</v>
      </c>
      <c r="I340" s="15">
        <v>791561</v>
      </c>
      <c r="J340" s="15" t="s">
        <v>32</v>
      </c>
      <c r="K340" s="15" t="s">
        <v>33</v>
      </c>
      <c r="L340" s="6" t="s">
        <v>102</v>
      </c>
    </row>
    <row r="341" spans="2:12" ht="75">
      <c r="B341" s="5">
        <v>94131500</v>
      </c>
      <c r="C341" s="15" t="s">
        <v>230</v>
      </c>
      <c r="D341" s="15" t="s">
        <v>84</v>
      </c>
      <c r="E341" s="15" t="s">
        <v>86</v>
      </c>
      <c r="F341" s="15" t="s">
        <v>92</v>
      </c>
      <c r="G341" s="15" t="s">
        <v>99</v>
      </c>
      <c r="H341" s="15">
        <v>725997</v>
      </c>
      <c r="I341" s="15">
        <v>725997</v>
      </c>
      <c r="J341" s="15" t="s">
        <v>32</v>
      </c>
      <c r="K341" s="15" t="s">
        <v>33</v>
      </c>
      <c r="L341" s="6" t="s">
        <v>102</v>
      </c>
    </row>
    <row r="342" spans="2:12" ht="90">
      <c r="B342" s="5">
        <v>90111800</v>
      </c>
      <c r="C342" s="15" t="s">
        <v>794</v>
      </c>
      <c r="D342" s="15" t="s">
        <v>82</v>
      </c>
      <c r="E342" s="15" t="s">
        <v>86</v>
      </c>
      <c r="F342" s="15" t="s">
        <v>92</v>
      </c>
      <c r="G342" s="15" t="s">
        <v>99</v>
      </c>
      <c r="H342" s="15">
        <v>5000000</v>
      </c>
      <c r="I342" s="15">
        <v>5000000</v>
      </c>
      <c r="J342" s="15" t="s">
        <v>32</v>
      </c>
      <c r="K342" s="15" t="s">
        <v>33</v>
      </c>
      <c r="L342" s="6" t="s">
        <v>102</v>
      </c>
    </row>
    <row r="343" spans="2:12" ht="75">
      <c r="B343" s="5">
        <v>94131500</v>
      </c>
      <c r="C343" s="15" t="s">
        <v>231</v>
      </c>
      <c r="D343" s="15" t="s">
        <v>77</v>
      </c>
      <c r="E343" s="15" t="s">
        <v>87</v>
      </c>
      <c r="F343" s="15" t="s">
        <v>92</v>
      </c>
      <c r="G343" s="15" t="s">
        <v>98</v>
      </c>
      <c r="H343" s="15">
        <v>80000000</v>
      </c>
      <c r="I343" s="15">
        <v>80000000</v>
      </c>
      <c r="J343" s="15" t="s">
        <v>32</v>
      </c>
      <c r="K343" s="15" t="s">
        <v>33</v>
      </c>
      <c r="L343" s="6" t="s">
        <v>102</v>
      </c>
    </row>
    <row r="344" spans="2:12" ht="75">
      <c r="B344" s="5">
        <v>94131500</v>
      </c>
      <c r="C344" s="15" t="s">
        <v>231</v>
      </c>
      <c r="D344" s="15" t="s">
        <v>77</v>
      </c>
      <c r="E344" s="15" t="s">
        <v>87</v>
      </c>
      <c r="F344" s="15" t="s">
        <v>92</v>
      </c>
      <c r="G344" s="15" t="s">
        <v>98</v>
      </c>
      <c r="H344" s="15">
        <v>3000000</v>
      </c>
      <c r="I344" s="15">
        <v>3000000</v>
      </c>
      <c r="J344" s="15" t="s">
        <v>32</v>
      </c>
      <c r="K344" s="15" t="s">
        <v>33</v>
      </c>
      <c r="L344" s="6" t="s">
        <v>102</v>
      </c>
    </row>
    <row r="345" spans="2:12" ht="75">
      <c r="B345" s="5">
        <v>94131500</v>
      </c>
      <c r="C345" s="15" t="s">
        <v>231</v>
      </c>
      <c r="D345" s="15" t="s">
        <v>77</v>
      </c>
      <c r="E345" s="15" t="s">
        <v>87</v>
      </c>
      <c r="F345" s="15" t="s">
        <v>92</v>
      </c>
      <c r="G345" s="15" t="s">
        <v>99</v>
      </c>
      <c r="H345" s="15">
        <v>57000000</v>
      </c>
      <c r="I345" s="15">
        <v>57000000</v>
      </c>
      <c r="J345" s="15" t="s">
        <v>32</v>
      </c>
      <c r="K345" s="15" t="s">
        <v>33</v>
      </c>
      <c r="L345" s="6" t="s">
        <v>102</v>
      </c>
    </row>
    <row r="346" spans="2:12" ht="75">
      <c r="B346" s="5">
        <v>94131500</v>
      </c>
      <c r="C346" s="15" t="s">
        <v>231</v>
      </c>
      <c r="D346" s="15" t="s">
        <v>77</v>
      </c>
      <c r="E346" s="15" t="s">
        <v>87</v>
      </c>
      <c r="F346" s="15" t="s">
        <v>92</v>
      </c>
      <c r="G346" s="15" t="s">
        <v>98</v>
      </c>
      <c r="H346" s="15">
        <v>35000000</v>
      </c>
      <c r="I346" s="15">
        <v>35000000</v>
      </c>
      <c r="J346" s="15" t="s">
        <v>32</v>
      </c>
      <c r="K346" s="15" t="s">
        <v>33</v>
      </c>
      <c r="L346" s="6" t="s">
        <v>102</v>
      </c>
    </row>
    <row r="347" spans="2:12" ht="75">
      <c r="B347" s="5">
        <v>94131500</v>
      </c>
      <c r="C347" s="15" t="s">
        <v>231</v>
      </c>
      <c r="D347" s="15" t="s">
        <v>77</v>
      </c>
      <c r="E347" s="15" t="s">
        <v>87</v>
      </c>
      <c r="F347" s="15" t="s">
        <v>92</v>
      </c>
      <c r="G347" s="15" t="s">
        <v>98</v>
      </c>
      <c r="H347" s="15">
        <f>34000000+24000000</f>
        <v>58000000</v>
      </c>
      <c r="I347" s="15">
        <f>34000000+24000000</f>
        <v>58000000</v>
      </c>
      <c r="J347" s="15" t="s">
        <v>32</v>
      </c>
      <c r="K347" s="15" t="s">
        <v>33</v>
      </c>
      <c r="L347" s="6" t="s">
        <v>102</v>
      </c>
    </row>
    <row r="348" spans="2:12" ht="75">
      <c r="B348" s="5">
        <v>94131500</v>
      </c>
      <c r="C348" s="15" t="s">
        <v>231</v>
      </c>
      <c r="D348" s="15" t="s">
        <v>77</v>
      </c>
      <c r="E348" s="15" t="s">
        <v>87</v>
      </c>
      <c r="F348" s="15" t="s">
        <v>92</v>
      </c>
      <c r="G348" s="15" t="s">
        <v>98</v>
      </c>
      <c r="H348" s="15">
        <v>7000000</v>
      </c>
      <c r="I348" s="15">
        <v>7000000</v>
      </c>
      <c r="J348" s="15" t="s">
        <v>32</v>
      </c>
      <c r="K348" s="15" t="s">
        <v>33</v>
      </c>
      <c r="L348" s="6" t="s">
        <v>102</v>
      </c>
    </row>
    <row r="349" spans="2:12" ht="75">
      <c r="B349" s="5">
        <v>94131500</v>
      </c>
      <c r="C349" s="15" t="s">
        <v>231</v>
      </c>
      <c r="D349" s="15" t="s">
        <v>77</v>
      </c>
      <c r="E349" s="15" t="s">
        <v>87</v>
      </c>
      <c r="F349" s="15" t="s">
        <v>92</v>
      </c>
      <c r="G349" s="15" t="s">
        <v>98</v>
      </c>
      <c r="H349" s="15">
        <v>10000000</v>
      </c>
      <c r="I349" s="15">
        <v>10000000</v>
      </c>
      <c r="J349" s="15" t="s">
        <v>32</v>
      </c>
      <c r="K349" s="15" t="s">
        <v>33</v>
      </c>
      <c r="L349" s="6" t="s">
        <v>102</v>
      </c>
    </row>
    <row r="350" spans="2:12" ht="75">
      <c r="B350" s="5">
        <v>94131500</v>
      </c>
      <c r="C350" s="15" t="s">
        <v>231</v>
      </c>
      <c r="D350" s="15" t="s">
        <v>77</v>
      </c>
      <c r="E350" s="15" t="s">
        <v>87</v>
      </c>
      <c r="F350" s="15" t="s">
        <v>92</v>
      </c>
      <c r="G350" s="15" t="s">
        <v>98</v>
      </c>
      <c r="H350" s="15">
        <v>7000000</v>
      </c>
      <c r="I350" s="15">
        <v>7000000</v>
      </c>
      <c r="J350" s="15" t="s">
        <v>32</v>
      </c>
      <c r="K350" s="15" t="s">
        <v>33</v>
      </c>
      <c r="L350" s="6" t="s">
        <v>102</v>
      </c>
    </row>
    <row r="351" spans="2:12" ht="75">
      <c r="B351" s="5">
        <v>94131500</v>
      </c>
      <c r="C351" s="15" t="s">
        <v>231</v>
      </c>
      <c r="D351" s="15" t="s">
        <v>77</v>
      </c>
      <c r="E351" s="15" t="s">
        <v>87</v>
      </c>
      <c r="F351" s="15" t="s">
        <v>92</v>
      </c>
      <c r="G351" s="15" t="s">
        <v>98</v>
      </c>
      <c r="H351" s="15">
        <v>10000000</v>
      </c>
      <c r="I351" s="15">
        <v>10000000</v>
      </c>
      <c r="J351" s="15" t="s">
        <v>32</v>
      </c>
      <c r="K351" s="15" t="s">
        <v>33</v>
      </c>
      <c r="L351" s="6" t="s">
        <v>102</v>
      </c>
    </row>
    <row r="352" spans="2:12" ht="75">
      <c r="B352" s="5">
        <v>94131500</v>
      </c>
      <c r="C352" s="15" t="s">
        <v>231</v>
      </c>
      <c r="D352" s="15" t="s">
        <v>77</v>
      </c>
      <c r="E352" s="15" t="s">
        <v>87</v>
      </c>
      <c r="F352" s="15" t="s">
        <v>92</v>
      </c>
      <c r="G352" s="15" t="s">
        <v>98</v>
      </c>
      <c r="H352" s="15">
        <v>130000000</v>
      </c>
      <c r="I352" s="15">
        <v>130000000</v>
      </c>
      <c r="J352" s="15" t="s">
        <v>32</v>
      </c>
      <c r="K352" s="15" t="s">
        <v>33</v>
      </c>
      <c r="L352" s="6" t="s">
        <v>102</v>
      </c>
    </row>
    <row r="353" spans="2:12" ht="75">
      <c r="B353" s="5">
        <v>94131500</v>
      </c>
      <c r="C353" s="15" t="s">
        <v>231</v>
      </c>
      <c r="D353" s="15" t="s">
        <v>77</v>
      </c>
      <c r="E353" s="15" t="s">
        <v>87</v>
      </c>
      <c r="F353" s="15" t="s">
        <v>92</v>
      </c>
      <c r="G353" s="15" t="s">
        <v>98</v>
      </c>
      <c r="H353" s="15">
        <v>5000000</v>
      </c>
      <c r="I353" s="15">
        <v>5000000</v>
      </c>
      <c r="J353" s="15" t="s">
        <v>32</v>
      </c>
      <c r="K353" s="15" t="s">
        <v>33</v>
      </c>
      <c r="L353" s="6" t="s">
        <v>102</v>
      </c>
    </row>
    <row r="354" spans="2:12" ht="75">
      <c r="B354" s="5">
        <v>94131500</v>
      </c>
      <c r="C354" s="15" t="s">
        <v>231</v>
      </c>
      <c r="D354" s="15" t="s">
        <v>77</v>
      </c>
      <c r="E354" s="15" t="s">
        <v>87</v>
      </c>
      <c r="F354" s="15" t="s">
        <v>92</v>
      </c>
      <c r="G354" s="15" t="s">
        <v>98</v>
      </c>
      <c r="H354" s="15">
        <f>113416960-8000000-17000000</f>
        <v>88416960</v>
      </c>
      <c r="I354" s="15">
        <f>113416960-8000000-17000000</f>
        <v>88416960</v>
      </c>
      <c r="J354" s="15" t="s">
        <v>32</v>
      </c>
      <c r="K354" s="15" t="s">
        <v>33</v>
      </c>
      <c r="L354" s="6" t="s">
        <v>102</v>
      </c>
    </row>
    <row r="355" spans="2:12" ht="90">
      <c r="B355" s="5">
        <v>94131500</v>
      </c>
      <c r="C355" s="15" t="s">
        <v>794</v>
      </c>
      <c r="D355" s="15" t="s">
        <v>82</v>
      </c>
      <c r="E355" s="15" t="s">
        <v>86</v>
      </c>
      <c r="F355" s="15" t="s">
        <v>92</v>
      </c>
      <c r="G355" s="15" t="s">
        <v>99</v>
      </c>
      <c r="H355" s="15">
        <v>25000000</v>
      </c>
      <c r="I355" s="15">
        <v>25000000</v>
      </c>
      <c r="J355" s="15" t="s">
        <v>32</v>
      </c>
      <c r="K355" s="15" t="s">
        <v>33</v>
      </c>
      <c r="L355" s="6" t="s">
        <v>102</v>
      </c>
    </row>
    <row r="356" spans="2:12" ht="45">
      <c r="B356" s="5">
        <v>94131500</v>
      </c>
      <c r="C356" s="15" t="s">
        <v>232</v>
      </c>
      <c r="D356" s="15" t="s">
        <v>80</v>
      </c>
      <c r="E356" s="15" t="s">
        <v>86</v>
      </c>
      <c r="F356" s="15" t="s">
        <v>92</v>
      </c>
      <c r="G356" s="15" t="s">
        <v>99</v>
      </c>
      <c r="H356" s="15">
        <v>23104</v>
      </c>
      <c r="I356" s="15">
        <v>23104</v>
      </c>
      <c r="J356" s="15" t="s">
        <v>32</v>
      </c>
      <c r="K356" s="15" t="s">
        <v>33</v>
      </c>
      <c r="L356" s="6" t="s">
        <v>102</v>
      </c>
    </row>
    <row r="357" spans="2:12" ht="45">
      <c r="B357" s="5">
        <v>94131500</v>
      </c>
      <c r="C357" s="15" t="s">
        <v>232</v>
      </c>
      <c r="D357" s="15" t="s">
        <v>80</v>
      </c>
      <c r="E357" s="15" t="s">
        <v>86</v>
      </c>
      <c r="F357" s="15" t="s">
        <v>92</v>
      </c>
      <c r="G357" s="15" t="s">
        <v>99</v>
      </c>
      <c r="H357" s="15">
        <v>698399</v>
      </c>
      <c r="I357" s="15">
        <v>698399</v>
      </c>
      <c r="J357" s="15" t="s">
        <v>32</v>
      </c>
      <c r="K357" s="15" t="s">
        <v>33</v>
      </c>
      <c r="L357" s="6" t="s">
        <v>102</v>
      </c>
    </row>
    <row r="358" spans="2:12" ht="45">
      <c r="B358" s="5">
        <v>94131500</v>
      </c>
      <c r="C358" s="15" t="s">
        <v>232</v>
      </c>
      <c r="D358" s="15" t="s">
        <v>80</v>
      </c>
      <c r="E358" s="15" t="s">
        <v>86</v>
      </c>
      <c r="F358" s="15" t="s">
        <v>92</v>
      </c>
      <c r="G358" s="15" t="s">
        <v>99</v>
      </c>
      <c r="H358" s="15">
        <v>265121</v>
      </c>
      <c r="I358" s="15">
        <v>265121</v>
      </c>
      <c r="J358" s="15" t="s">
        <v>32</v>
      </c>
      <c r="K358" s="15" t="s">
        <v>33</v>
      </c>
      <c r="L358" s="6" t="s">
        <v>102</v>
      </c>
    </row>
    <row r="359" spans="2:12" ht="45">
      <c r="B359" s="5">
        <v>94131500</v>
      </c>
      <c r="C359" s="15" t="s">
        <v>232</v>
      </c>
      <c r="D359" s="15" t="s">
        <v>80</v>
      </c>
      <c r="E359" s="15" t="s">
        <v>86</v>
      </c>
      <c r="F359" s="15" t="s">
        <v>92</v>
      </c>
      <c r="G359" s="15" t="s">
        <v>99</v>
      </c>
      <c r="H359" s="15">
        <v>928280</v>
      </c>
      <c r="I359" s="15">
        <v>928280</v>
      </c>
      <c r="J359" s="15" t="s">
        <v>32</v>
      </c>
      <c r="K359" s="15" t="s">
        <v>33</v>
      </c>
      <c r="L359" s="6" t="s">
        <v>102</v>
      </c>
    </row>
    <row r="360" spans="2:12" ht="45">
      <c r="B360" s="5">
        <v>94131500</v>
      </c>
      <c r="C360" s="15" t="s">
        <v>232</v>
      </c>
      <c r="D360" s="15" t="s">
        <v>80</v>
      </c>
      <c r="E360" s="15" t="s">
        <v>86</v>
      </c>
      <c r="F360" s="15" t="s">
        <v>92</v>
      </c>
      <c r="G360" s="15" t="s">
        <v>99</v>
      </c>
      <c r="H360" s="15">
        <v>508814</v>
      </c>
      <c r="I360" s="15">
        <v>508814</v>
      </c>
      <c r="J360" s="15" t="s">
        <v>32</v>
      </c>
      <c r="K360" s="15" t="s">
        <v>33</v>
      </c>
      <c r="L360" s="6" t="s">
        <v>102</v>
      </c>
    </row>
    <row r="361" spans="2:12" ht="45">
      <c r="B361" s="5">
        <v>94131500</v>
      </c>
      <c r="C361" s="15" t="s">
        <v>233</v>
      </c>
      <c r="D361" s="15" t="s">
        <v>80</v>
      </c>
      <c r="E361" s="15" t="s">
        <v>86</v>
      </c>
      <c r="F361" s="15" t="s">
        <v>92</v>
      </c>
      <c r="G361" s="15" t="s">
        <v>99</v>
      </c>
      <c r="H361" s="15">
        <v>749640</v>
      </c>
      <c r="I361" s="15">
        <v>749640</v>
      </c>
      <c r="J361" s="15" t="s">
        <v>32</v>
      </c>
      <c r="K361" s="15" t="s">
        <v>33</v>
      </c>
      <c r="L361" s="6" t="s">
        <v>102</v>
      </c>
    </row>
    <row r="362" spans="2:12" ht="45">
      <c r="B362" s="5">
        <v>94131500</v>
      </c>
      <c r="C362" s="15" t="s">
        <v>233</v>
      </c>
      <c r="D362" s="15" t="s">
        <v>82</v>
      </c>
      <c r="E362" s="15" t="s">
        <v>86</v>
      </c>
      <c r="F362" s="15" t="s">
        <v>92</v>
      </c>
      <c r="G362" s="15" t="s">
        <v>99</v>
      </c>
      <c r="H362" s="15">
        <v>2702109</v>
      </c>
      <c r="I362" s="15">
        <v>2702109</v>
      </c>
      <c r="J362" s="15" t="s">
        <v>32</v>
      </c>
      <c r="K362" s="15" t="s">
        <v>33</v>
      </c>
      <c r="L362" s="6" t="s">
        <v>102</v>
      </c>
    </row>
    <row r="363" spans="2:12" ht="45">
      <c r="B363" s="5">
        <v>94131500</v>
      </c>
      <c r="C363" s="15" t="s">
        <v>233</v>
      </c>
      <c r="D363" s="15" t="s">
        <v>82</v>
      </c>
      <c r="E363" s="15" t="s">
        <v>86</v>
      </c>
      <c r="F363" s="15" t="s">
        <v>92</v>
      </c>
      <c r="G363" s="15" t="s">
        <v>99</v>
      </c>
      <c r="H363" s="15">
        <v>672828</v>
      </c>
      <c r="I363" s="15">
        <v>672828</v>
      </c>
      <c r="J363" s="15" t="s">
        <v>32</v>
      </c>
      <c r="K363" s="15" t="s">
        <v>33</v>
      </c>
      <c r="L363" s="6" t="s">
        <v>102</v>
      </c>
    </row>
    <row r="364" spans="2:12" ht="45">
      <c r="B364" s="5">
        <v>94131500</v>
      </c>
      <c r="C364" s="15" t="s">
        <v>234</v>
      </c>
      <c r="D364" s="15" t="s">
        <v>74</v>
      </c>
      <c r="E364" s="15" t="s">
        <v>86</v>
      </c>
      <c r="F364" s="15" t="s">
        <v>92</v>
      </c>
      <c r="G364" s="15" t="s">
        <v>99</v>
      </c>
      <c r="H364" s="15">
        <v>419985</v>
      </c>
      <c r="I364" s="15">
        <v>419985</v>
      </c>
      <c r="J364" s="15" t="s">
        <v>32</v>
      </c>
      <c r="K364" s="15" t="s">
        <v>33</v>
      </c>
      <c r="L364" s="6" t="s">
        <v>102</v>
      </c>
    </row>
    <row r="365" spans="2:12" ht="45">
      <c r="B365" s="5">
        <v>94131500</v>
      </c>
      <c r="C365" s="15" t="s">
        <v>235</v>
      </c>
      <c r="D365" s="15" t="s">
        <v>74</v>
      </c>
      <c r="E365" s="15" t="s">
        <v>86</v>
      </c>
      <c r="F365" s="15" t="s">
        <v>92</v>
      </c>
      <c r="G365" s="15" t="s">
        <v>99</v>
      </c>
      <c r="H365" s="15">
        <v>372669</v>
      </c>
      <c r="I365" s="15">
        <v>372669</v>
      </c>
      <c r="J365" s="15" t="s">
        <v>32</v>
      </c>
      <c r="K365" s="15" t="s">
        <v>33</v>
      </c>
      <c r="L365" s="6" t="s">
        <v>102</v>
      </c>
    </row>
    <row r="366" spans="2:12" ht="45">
      <c r="B366" s="5">
        <v>94131500</v>
      </c>
      <c r="C366" s="15" t="s">
        <v>235</v>
      </c>
      <c r="D366" s="15" t="s">
        <v>74</v>
      </c>
      <c r="E366" s="15" t="s">
        <v>86</v>
      </c>
      <c r="F366" s="15" t="s">
        <v>92</v>
      </c>
      <c r="G366" s="15" t="s">
        <v>99</v>
      </c>
      <c r="H366" s="15">
        <v>340838</v>
      </c>
      <c r="I366" s="15">
        <v>340838</v>
      </c>
      <c r="J366" s="15" t="s">
        <v>32</v>
      </c>
      <c r="K366" s="15" t="s">
        <v>33</v>
      </c>
      <c r="L366" s="6" t="s">
        <v>102</v>
      </c>
    </row>
    <row r="367" spans="2:12" ht="45">
      <c r="B367" s="5">
        <v>94131500</v>
      </c>
      <c r="C367" s="15" t="s">
        <v>236</v>
      </c>
      <c r="D367" s="15" t="s">
        <v>74</v>
      </c>
      <c r="E367" s="15" t="s">
        <v>86</v>
      </c>
      <c r="F367" s="15" t="s">
        <v>92</v>
      </c>
      <c r="G367" s="15" t="s">
        <v>99</v>
      </c>
      <c r="H367" s="15">
        <v>201300</v>
      </c>
      <c r="I367" s="15">
        <v>201300</v>
      </c>
      <c r="J367" s="15" t="s">
        <v>32</v>
      </c>
      <c r="K367" s="15" t="s">
        <v>33</v>
      </c>
      <c r="L367" s="6" t="s">
        <v>102</v>
      </c>
    </row>
    <row r="368" spans="2:12" ht="45">
      <c r="B368" s="5">
        <v>94131500</v>
      </c>
      <c r="C368" s="15" t="s">
        <v>236</v>
      </c>
      <c r="D368" s="15" t="s">
        <v>81</v>
      </c>
      <c r="E368" s="15" t="s">
        <v>86</v>
      </c>
      <c r="F368" s="15" t="s">
        <v>92</v>
      </c>
      <c r="G368" s="15" t="s">
        <v>99</v>
      </c>
      <c r="H368" s="15">
        <v>182750</v>
      </c>
      <c r="I368" s="15">
        <v>182750</v>
      </c>
      <c r="J368" s="15" t="s">
        <v>32</v>
      </c>
      <c r="K368" s="15" t="s">
        <v>33</v>
      </c>
      <c r="L368" s="6" t="s">
        <v>102</v>
      </c>
    </row>
    <row r="369" spans="2:12" ht="45">
      <c r="B369" s="5">
        <v>94131500</v>
      </c>
      <c r="C369" s="15" t="s">
        <v>237</v>
      </c>
      <c r="D369" s="15" t="s">
        <v>79</v>
      </c>
      <c r="E369" s="15" t="s">
        <v>86</v>
      </c>
      <c r="F369" s="15" t="s">
        <v>92</v>
      </c>
      <c r="G369" s="15" t="s">
        <v>99</v>
      </c>
      <c r="H369" s="15">
        <v>1327026</v>
      </c>
      <c r="I369" s="15">
        <v>1327026</v>
      </c>
      <c r="J369" s="15" t="s">
        <v>32</v>
      </c>
      <c r="K369" s="15" t="s">
        <v>33</v>
      </c>
      <c r="L369" s="6" t="s">
        <v>102</v>
      </c>
    </row>
    <row r="370" spans="2:12" ht="45">
      <c r="B370" s="5">
        <v>94131500</v>
      </c>
      <c r="C370" s="15" t="s">
        <v>237</v>
      </c>
      <c r="D370" s="15" t="s">
        <v>79</v>
      </c>
      <c r="E370" s="15" t="s">
        <v>86</v>
      </c>
      <c r="F370" s="15" t="s">
        <v>92</v>
      </c>
      <c r="G370" s="15" t="s">
        <v>99</v>
      </c>
      <c r="H370" s="15">
        <v>1474382</v>
      </c>
      <c r="I370" s="15">
        <v>1474382</v>
      </c>
      <c r="J370" s="15" t="s">
        <v>32</v>
      </c>
      <c r="K370" s="15" t="s">
        <v>33</v>
      </c>
      <c r="L370" s="6" t="s">
        <v>102</v>
      </c>
    </row>
    <row r="371" spans="2:12" ht="45">
      <c r="B371" s="5">
        <v>94131500</v>
      </c>
      <c r="C371" s="15" t="s">
        <v>238</v>
      </c>
      <c r="D371" s="15" t="s">
        <v>78</v>
      </c>
      <c r="E371" s="15" t="s">
        <v>86</v>
      </c>
      <c r="F371" s="15" t="s">
        <v>92</v>
      </c>
      <c r="G371" s="15" t="s">
        <v>99</v>
      </c>
      <c r="H371" s="15">
        <v>1870031</v>
      </c>
      <c r="I371" s="15">
        <v>1870031</v>
      </c>
      <c r="J371" s="15" t="s">
        <v>32</v>
      </c>
      <c r="K371" s="15" t="s">
        <v>33</v>
      </c>
      <c r="L371" s="6" t="s">
        <v>102</v>
      </c>
    </row>
    <row r="372" spans="2:12" ht="45">
      <c r="B372" s="5">
        <v>94131500</v>
      </c>
      <c r="C372" s="15" t="s">
        <v>239</v>
      </c>
      <c r="D372" s="15" t="s">
        <v>84</v>
      </c>
      <c r="E372" s="15" t="s">
        <v>86</v>
      </c>
      <c r="F372" s="15" t="s">
        <v>92</v>
      </c>
      <c r="G372" s="15" t="s">
        <v>99</v>
      </c>
      <c r="H372" s="15">
        <v>80291</v>
      </c>
      <c r="I372" s="15">
        <v>80291</v>
      </c>
      <c r="J372" s="15" t="s">
        <v>32</v>
      </c>
      <c r="K372" s="15" t="s">
        <v>33</v>
      </c>
      <c r="L372" s="6" t="s">
        <v>102</v>
      </c>
    </row>
    <row r="373" spans="2:12" ht="45">
      <c r="B373" s="5">
        <v>94131500</v>
      </c>
      <c r="C373" s="15" t="s">
        <v>239</v>
      </c>
      <c r="D373" s="15" t="s">
        <v>84</v>
      </c>
      <c r="E373" s="15" t="s">
        <v>86</v>
      </c>
      <c r="F373" s="15" t="s">
        <v>92</v>
      </c>
      <c r="G373" s="15" t="s">
        <v>99</v>
      </c>
      <c r="H373" s="15">
        <v>647363</v>
      </c>
      <c r="I373" s="15">
        <v>647363</v>
      </c>
      <c r="J373" s="15" t="s">
        <v>32</v>
      </c>
      <c r="K373" s="15" t="s">
        <v>33</v>
      </c>
      <c r="L373" s="6" t="s">
        <v>102</v>
      </c>
    </row>
    <row r="374" spans="2:12" ht="45">
      <c r="B374" s="5">
        <v>94131500</v>
      </c>
      <c r="C374" s="15" t="s">
        <v>239</v>
      </c>
      <c r="D374" s="15" t="s">
        <v>84</v>
      </c>
      <c r="E374" s="15" t="s">
        <v>86</v>
      </c>
      <c r="F374" s="15" t="s">
        <v>92</v>
      </c>
      <c r="G374" s="15" t="s">
        <v>99</v>
      </c>
      <c r="H374" s="15">
        <v>2037672</v>
      </c>
      <c r="I374" s="15">
        <v>2037672</v>
      </c>
      <c r="J374" s="15" t="s">
        <v>32</v>
      </c>
      <c r="K374" s="15" t="s">
        <v>33</v>
      </c>
      <c r="L374" s="6" t="s">
        <v>102</v>
      </c>
    </row>
    <row r="375" spans="2:12" ht="45">
      <c r="B375" s="5">
        <v>94131500</v>
      </c>
      <c r="C375" s="15" t="s">
        <v>240</v>
      </c>
      <c r="D375" s="15" t="s">
        <v>75</v>
      </c>
      <c r="E375" s="15" t="s">
        <v>86</v>
      </c>
      <c r="F375" s="15" t="s">
        <v>92</v>
      </c>
      <c r="G375" s="15" t="s">
        <v>99</v>
      </c>
      <c r="H375" s="15">
        <v>558565</v>
      </c>
      <c r="I375" s="15">
        <v>558565</v>
      </c>
      <c r="J375" s="15" t="s">
        <v>32</v>
      </c>
      <c r="K375" s="15" t="s">
        <v>33</v>
      </c>
      <c r="L375" s="6" t="s">
        <v>102</v>
      </c>
    </row>
    <row r="376" spans="2:12" ht="45">
      <c r="B376" s="5">
        <v>94131500</v>
      </c>
      <c r="C376" s="15" t="s">
        <v>241</v>
      </c>
      <c r="D376" s="15" t="s">
        <v>75</v>
      </c>
      <c r="E376" s="15" t="s">
        <v>86</v>
      </c>
      <c r="F376" s="15" t="s">
        <v>92</v>
      </c>
      <c r="G376" s="15" t="s">
        <v>99</v>
      </c>
      <c r="H376" s="15">
        <v>1829771</v>
      </c>
      <c r="I376" s="15">
        <v>1829771</v>
      </c>
      <c r="J376" s="15" t="s">
        <v>32</v>
      </c>
      <c r="K376" s="15" t="s">
        <v>33</v>
      </c>
      <c r="L376" s="6" t="s">
        <v>102</v>
      </c>
    </row>
    <row r="377" spans="2:12" ht="45">
      <c r="B377" s="5">
        <v>94131500</v>
      </c>
      <c r="C377" s="15" t="s">
        <v>242</v>
      </c>
      <c r="D377" s="15" t="s">
        <v>83</v>
      </c>
      <c r="E377" s="15" t="s">
        <v>86</v>
      </c>
      <c r="F377" s="15" t="s">
        <v>92</v>
      </c>
      <c r="G377" s="15" t="s">
        <v>99</v>
      </c>
      <c r="H377" s="15">
        <v>441030</v>
      </c>
      <c r="I377" s="15">
        <v>441030</v>
      </c>
      <c r="J377" s="15" t="s">
        <v>32</v>
      </c>
      <c r="K377" s="15" t="s">
        <v>33</v>
      </c>
      <c r="L377" s="6" t="s">
        <v>102</v>
      </c>
    </row>
    <row r="378" spans="2:12" ht="45">
      <c r="B378" s="5">
        <v>94131500</v>
      </c>
      <c r="C378" s="15" t="s">
        <v>243</v>
      </c>
      <c r="D378" s="15" t="s">
        <v>83</v>
      </c>
      <c r="E378" s="15" t="s">
        <v>86</v>
      </c>
      <c r="F378" s="15" t="s">
        <v>92</v>
      </c>
      <c r="G378" s="15" t="s">
        <v>99</v>
      </c>
      <c r="H378" s="15">
        <v>943721</v>
      </c>
      <c r="I378" s="15">
        <v>943721</v>
      </c>
      <c r="J378" s="15" t="s">
        <v>32</v>
      </c>
      <c r="K378" s="15" t="s">
        <v>33</v>
      </c>
      <c r="L378" s="6" t="s">
        <v>102</v>
      </c>
    </row>
    <row r="379" spans="2:12" ht="45">
      <c r="B379" s="5">
        <v>94131500</v>
      </c>
      <c r="C379" s="15" t="s">
        <v>244</v>
      </c>
      <c r="D379" s="15" t="s">
        <v>85</v>
      </c>
      <c r="E379" s="15" t="s">
        <v>86</v>
      </c>
      <c r="F379" s="15" t="s">
        <v>97</v>
      </c>
      <c r="G379" s="15" t="s">
        <v>99</v>
      </c>
      <c r="H379" s="15">
        <v>581850</v>
      </c>
      <c r="I379" s="15">
        <v>581850</v>
      </c>
      <c r="J379" s="15" t="s">
        <v>32</v>
      </c>
      <c r="K379" s="15" t="s">
        <v>33</v>
      </c>
      <c r="L379" s="6" t="s">
        <v>102</v>
      </c>
    </row>
    <row r="380" spans="2:12" ht="45">
      <c r="B380" s="5">
        <v>94131500</v>
      </c>
      <c r="C380" s="15" t="s">
        <v>245</v>
      </c>
      <c r="D380" s="15" t="s">
        <v>76</v>
      </c>
      <c r="E380" s="15" t="s">
        <v>86</v>
      </c>
      <c r="F380" s="15" t="s">
        <v>92</v>
      </c>
      <c r="G380" s="15" t="s">
        <v>98</v>
      </c>
      <c r="H380" s="15">
        <v>2714464</v>
      </c>
      <c r="I380" s="15">
        <v>2714464</v>
      </c>
      <c r="J380" s="15" t="s">
        <v>32</v>
      </c>
      <c r="K380" s="15" t="s">
        <v>33</v>
      </c>
      <c r="L380" s="6" t="s">
        <v>102</v>
      </c>
    </row>
    <row r="381" spans="2:12" ht="45">
      <c r="B381" s="5">
        <v>94131500</v>
      </c>
      <c r="C381" s="15" t="s">
        <v>245</v>
      </c>
      <c r="D381" s="15" t="s">
        <v>76</v>
      </c>
      <c r="E381" s="15" t="s">
        <v>86</v>
      </c>
      <c r="F381" s="15" t="s">
        <v>92</v>
      </c>
      <c r="G381" s="15" t="s">
        <v>98</v>
      </c>
      <c r="H381" s="15">
        <v>3417142</v>
      </c>
      <c r="I381" s="15">
        <v>3417142</v>
      </c>
      <c r="J381" s="15" t="s">
        <v>32</v>
      </c>
      <c r="K381" s="15" t="s">
        <v>33</v>
      </c>
      <c r="L381" s="6" t="s">
        <v>102</v>
      </c>
    </row>
    <row r="382" spans="2:12" ht="90">
      <c r="B382" s="5">
        <v>801116</v>
      </c>
      <c r="C382" s="15" t="s">
        <v>246</v>
      </c>
      <c r="D382" s="15" t="s">
        <v>77</v>
      </c>
      <c r="E382" s="15" t="s">
        <v>87</v>
      </c>
      <c r="F382" s="15" t="s">
        <v>92</v>
      </c>
      <c r="G382" s="15" t="s">
        <v>98</v>
      </c>
      <c r="H382" s="15">
        <f>PRODUCT(5216640,11)</f>
        <v>57383040</v>
      </c>
      <c r="I382" s="15">
        <f>PRODUCT(5216640,11)</f>
        <v>57383040</v>
      </c>
      <c r="J382" s="15" t="s">
        <v>32</v>
      </c>
      <c r="K382" s="15" t="s">
        <v>33</v>
      </c>
      <c r="L382" s="6" t="s">
        <v>102</v>
      </c>
    </row>
    <row r="383" spans="2:12" ht="105">
      <c r="B383" s="5">
        <v>801116</v>
      </c>
      <c r="C383" s="15" t="s">
        <v>247</v>
      </c>
      <c r="D383" s="15" t="s">
        <v>77</v>
      </c>
      <c r="E383" s="15" t="s">
        <v>87</v>
      </c>
      <c r="F383" s="15" t="s">
        <v>92</v>
      </c>
      <c r="G383" s="15" t="s">
        <v>98</v>
      </c>
      <c r="H383" s="15">
        <f>PRODUCT(PRODUCT(5200000,11))</f>
        <v>57200000</v>
      </c>
      <c r="I383" s="15">
        <f>PRODUCT(PRODUCT(5200000,11))</f>
        <v>57200000</v>
      </c>
      <c r="J383" s="15" t="s">
        <v>32</v>
      </c>
      <c r="K383" s="15" t="s">
        <v>33</v>
      </c>
      <c r="L383" s="6" t="s">
        <v>102</v>
      </c>
    </row>
    <row r="384" spans="2:12" ht="90">
      <c r="B384" s="5">
        <v>801116</v>
      </c>
      <c r="C384" s="15" t="s">
        <v>248</v>
      </c>
      <c r="D384" s="15" t="s">
        <v>77</v>
      </c>
      <c r="E384" s="15" t="s">
        <v>87</v>
      </c>
      <c r="F384" s="15" t="s">
        <v>92</v>
      </c>
      <c r="G384" s="15" t="s">
        <v>98</v>
      </c>
      <c r="H384" s="15">
        <f>16500000-7500000</f>
        <v>9000000</v>
      </c>
      <c r="I384" s="15">
        <f>16500000-7500000</f>
        <v>9000000</v>
      </c>
      <c r="J384" s="15" t="s">
        <v>32</v>
      </c>
      <c r="K384" s="15" t="s">
        <v>33</v>
      </c>
      <c r="L384" s="6" t="s">
        <v>102</v>
      </c>
    </row>
    <row r="385" spans="2:12" ht="90">
      <c r="B385" s="5">
        <v>80111601</v>
      </c>
      <c r="C385" s="15" t="s">
        <v>249</v>
      </c>
      <c r="D385" s="15" t="s">
        <v>74</v>
      </c>
      <c r="E385" s="15" t="s">
        <v>86</v>
      </c>
      <c r="F385" s="15" t="s">
        <v>92</v>
      </c>
      <c r="G385" s="15" t="s">
        <v>98</v>
      </c>
      <c r="H385" s="15">
        <v>9000000</v>
      </c>
      <c r="I385" s="15">
        <v>9000000</v>
      </c>
      <c r="J385" s="15" t="s">
        <v>32</v>
      </c>
      <c r="K385" s="15" t="s">
        <v>33</v>
      </c>
      <c r="L385" s="6" t="s">
        <v>102</v>
      </c>
    </row>
    <row r="386" spans="2:12" ht="75">
      <c r="B386" s="5">
        <v>801116</v>
      </c>
      <c r="C386" s="15" t="s">
        <v>250</v>
      </c>
      <c r="D386" s="15" t="s">
        <v>77</v>
      </c>
      <c r="E386" s="15" t="s">
        <v>87</v>
      </c>
      <c r="F386" s="15" t="s">
        <v>92</v>
      </c>
      <c r="G386" s="15" t="s">
        <v>98</v>
      </c>
      <c r="H386" s="15">
        <f>PRODUCT(2600000,10)</f>
        <v>26000000</v>
      </c>
      <c r="I386" s="15">
        <f>PRODUCT(2600000,10)</f>
        <v>26000000</v>
      </c>
      <c r="J386" s="15" t="s">
        <v>32</v>
      </c>
      <c r="K386" s="15" t="s">
        <v>33</v>
      </c>
      <c r="L386" s="6" t="s">
        <v>102</v>
      </c>
    </row>
    <row r="387" spans="2:12" ht="75">
      <c r="B387" s="5">
        <v>801116</v>
      </c>
      <c r="C387" s="15" t="s">
        <v>251</v>
      </c>
      <c r="D387" s="15" t="s">
        <v>77</v>
      </c>
      <c r="E387" s="15" t="s">
        <v>87</v>
      </c>
      <c r="F387" s="15" t="s">
        <v>92</v>
      </c>
      <c r="G387" s="15" t="s">
        <v>98</v>
      </c>
      <c r="H387" s="15">
        <f>22000000-3000000</f>
        <v>19000000</v>
      </c>
      <c r="I387" s="15">
        <f>22000000-3000000</f>
        <v>19000000</v>
      </c>
      <c r="J387" s="15" t="s">
        <v>32</v>
      </c>
      <c r="K387" s="15" t="s">
        <v>33</v>
      </c>
      <c r="L387" s="6" t="s">
        <v>102</v>
      </c>
    </row>
    <row r="388" spans="2:12" ht="75">
      <c r="B388" s="5">
        <v>80111601</v>
      </c>
      <c r="C388" s="15" t="s">
        <v>252</v>
      </c>
      <c r="D388" s="15" t="s">
        <v>80</v>
      </c>
      <c r="E388" s="15" t="s">
        <v>88</v>
      </c>
      <c r="F388" s="15" t="s">
        <v>92</v>
      </c>
      <c r="G388" s="15" t="s">
        <v>98</v>
      </c>
      <c r="H388" s="15">
        <v>2750000</v>
      </c>
      <c r="I388" s="15">
        <v>2750000</v>
      </c>
      <c r="J388" s="15" t="s">
        <v>32</v>
      </c>
      <c r="K388" s="15" t="s">
        <v>33</v>
      </c>
      <c r="L388" s="6" t="s">
        <v>100</v>
      </c>
    </row>
    <row r="389" spans="2:12" ht="105">
      <c r="B389" s="5">
        <v>94131500</v>
      </c>
      <c r="C389" s="15" t="s">
        <v>795</v>
      </c>
      <c r="D389" s="15" t="s">
        <v>80</v>
      </c>
      <c r="E389" s="15" t="s">
        <v>86</v>
      </c>
      <c r="F389" s="15" t="s">
        <v>92</v>
      </c>
      <c r="G389" s="15" t="s">
        <v>98</v>
      </c>
      <c r="H389" s="15">
        <f>10000000-2500000-2500000-2500000+1500000+2000000+5000000+3500000+8000000+4025000</f>
        <v>26525000</v>
      </c>
      <c r="I389" s="15">
        <f>10000000-2500000-2500000-2500000+1500000+2000000+5000000+3500000+8000000+4025000</f>
        <v>26525000</v>
      </c>
      <c r="J389" s="15" t="s">
        <v>32</v>
      </c>
      <c r="K389" s="15" t="s">
        <v>33</v>
      </c>
      <c r="L389" s="6" t="s">
        <v>101</v>
      </c>
    </row>
    <row r="390" spans="2:12" ht="90">
      <c r="B390" s="5">
        <v>94131500</v>
      </c>
      <c r="C390" s="15" t="s">
        <v>794</v>
      </c>
      <c r="D390" s="15" t="s">
        <v>82</v>
      </c>
      <c r="E390" s="15" t="s">
        <v>86</v>
      </c>
      <c r="F390" s="15" t="s">
        <v>92</v>
      </c>
      <c r="G390" s="15" t="s">
        <v>98</v>
      </c>
      <c r="H390" s="15">
        <v>5500000</v>
      </c>
      <c r="I390" s="15">
        <v>5500000</v>
      </c>
      <c r="J390" s="15" t="s">
        <v>32</v>
      </c>
      <c r="K390" s="15" t="s">
        <v>33</v>
      </c>
      <c r="L390" s="6" t="s">
        <v>102</v>
      </c>
    </row>
    <row r="391" spans="2:12" ht="90">
      <c r="B391" s="5">
        <v>94131500</v>
      </c>
      <c r="C391" s="15" t="s">
        <v>794</v>
      </c>
      <c r="D391" s="15" t="s">
        <v>82</v>
      </c>
      <c r="E391" s="15" t="s">
        <v>86</v>
      </c>
      <c r="F391" s="15" t="s">
        <v>92</v>
      </c>
      <c r="G391" s="15" t="s">
        <v>98</v>
      </c>
      <c r="H391" s="15">
        <v>1000000</v>
      </c>
      <c r="I391" s="15">
        <v>1000000</v>
      </c>
      <c r="J391" s="15" t="s">
        <v>32</v>
      </c>
      <c r="K391" s="15" t="s">
        <v>33</v>
      </c>
      <c r="L391" s="6" t="s">
        <v>102</v>
      </c>
    </row>
    <row r="392" spans="2:12" ht="90">
      <c r="B392" s="5">
        <v>80111601</v>
      </c>
      <c r="C392" s="15" t="s">
        <v>249</v>
      </c>
      <c r="D392" s="15" t="s">
        <v>74</v>
      </c>
      <c r="E392" s="15" t="s">
        <v>86</v>
      </c>
      <c r="F392" s="15" t="s">
        <v>92</v>
      </c>
      <c r="G392" s="15" t="s">
        <v>98</v>
      </c>
      <c r="H392" s="15">
        <v>3000000</v>
      </c>
      <c r="I392" s="15">
        <v>3000000</v>
      </c>
      <c r="J392" s="15" t="s">
        <v>32</v>
      </c>
      <c r="K392" s="15" t="s">
        <v>33</v>
      </c>
      <c r="L392" s="6" t="s">
        <v>102</v>
      </c>
    </row>
    <row r="393" spans="2:12" ht="105">
      <c r="B393" s="5">
        <v>80101600</v>
      </c>
      <c r="C393" s="15" t="s">
        <v>796</v>
      </c>
      <c r="D393" s="15" t="s">
        <v>80</v>
      </c>
      <c r="E393" s="15" t="s">
        <v>86</v>
      </c>
      <c r="F393" s="15" t="s">
        <v>92</v>
      </c>
      <c r="G393" s="15" t="s">
        <v>98</v>
      </c>
      <c r="H393" s="15">
        <v>2000000</v>
      </c>
      <c r="I393" s="15">
        <v>2000000</v>
      </c>
      <c r="J393" s="15" t="s">
        <v>32</v>
      </c>
      <c r="K393" s="15" t="s">
        <v>33</v>
      </c>
      <c r="L393" s="6" t="s">
        <v>102</v>
      </c>
    </row>
    <row r="394" spans="2:12" ht="60">
      <c r="B394" s="5">
        <v>80101600</v>
      </c>
      <c r="C394" s="15" t="s">
        <v>253</v>
      </c>
      <c r="D394" s="15" t="s">
        <v>80</v>
      </c>
      <c r="E394" s="15" t="s">
        <v>86</v>
      </c>
      <c r="F394" s="15" t="s">
        <v>92</v>
      </c>
      <c r="G394" s="15" t="s">
        <v>98</v>
      </c>
      <c r="H394" s="15">
        <f>73500000-6000000-10000000-9000000-5100000-6000000-11400000-2400000-1200000+20975000</f>
        <v>43375000</v>
      </c>
      <c r="I394" s="15">
        <f>73500000-6000000-10000000-9000000-5100000-6000000-11400000-2400000-1200000+20975000</f>
        <v>43375000</v>
      </c>
      <c r="J394" s="15" t="s">
        <v>32</v>
      </c>
      <c r="K394" s="15" t="s">
        <v>33</v>
      </c>
      <c r="L394" s="6" t="s">
        <v>101</v>
      </c>
    </row>
    <row r="395" spans="2:12" ht="90">
      <c r="B395" s="5">
        <v>80111601</v>
      </c>
      <c r="C395" s="15" t="s">
        <v>254</v>
      </c>
      <c r="D395" s="15" t="s">
        <v>77</v>
      </c>
      <c r="E395" s="15" t="s">
        <v>87</v>
      </c>
      <c r="F395" s="15" t="s">
        <v>92</v>
      </c>
      <c r="G395" s="15" t="s">
        <v>98</v>
      </c>
      <c r="H395" s="15">
        <v>55000000</v>
      </c>
      <c r="I395" s="15">
        <v>55000000</v>
      </c>
      <c r="J395" s="15" t="s">
        <v>32</v>
      </c>
      <c r="K395" s="15" t="s">
        <v>33</v>
      </c>
      <c r="L395" s="6" t="s">
        <v>100</v>
      </c>
    </row>
    <row r="396" spans="2:12" ht="90">
      <c r="B396" s="5">
        <v>94131500</v>
      </c>
      <c r="C396" s="15" t="s">
        <v>255</v>
      </c>
      <c r="D396" s="15" t="s">
        <v>77</v>
      </c>
      <c r="E396" s="15" t="s">
        <v>87</v>
      </c>
      <c r="F396" s="15" t="s">
        <v>92</v>
      </c>
      <c r="G396" s="15" t="s">
        <v>98</v>
      </c>
      <c r="H396" s="15">
        <f>400000000+28400000-47000000-36400000</f>
        <v>345000000</v>
      </c>
      <c r="I396" s="15">
        <f>400000000+28400000-47000000-36400000</f>
        <v>345000000</v>
      </c>
      <c r="J396" s="15" t="s">
        <v>32</v>
      </c>
      <c r="K396" s="15" t="s">
        <v>33</v>
      </c>
      <c r="L396" s="6" t="s">
        <v>100</v>
      </c>
    </row>
    <row r="397" spans="2:12" ht="90">
      <c r="B397" s="5">
        <v>94131500</v>
      </c>
      <c r="C397" s="15" t="s">
        <v>255</v>
      </c>
      <c r="D397" s="15" t="s">
        <v>77</v>
      </c>
      <c r="E397" s="15" t="s">
        <v>87</v>
      </c>
      <c r="F397" s="15" t="s">
        <v>92</v>
      </c>
      <c r="G397" s="15" t="s">
        <v>98</v>
      </c>
      <c r="H397" s="15">
        <v>47000000</v>
      </c>
      <c r="I397" s="15">
        <v>47000000</v>
      </c>
      <c r="J397" s="15" t="s">
        <v>32</v>
      </c>
      <c r="K397" s="15" t="s">
        <v>33</v>
      </c>
      <c r="L397" s="6" t="s">
        <v>100</v>
      </c>
    </row>
    <row r="398" spans="2:12" ht="90">
      <c r="B398" s="5">
        <v>94131500</v>
      </c>
      <c r="C398" s="15" t="s">
        <v>255</v>
      </c>
      <c r="D398" s="15" t="s">
        <v>77</v>
      </c>
      <c r="E398" s="15" t="s">
        <v>87</v>
      </c>
      <c r="F398" s="15" t="s">
        <v>92</v>
      </c>
      <c r="G398" s="15" t="s">
        <v>98</v>
      </c>
      <c r="H398" s="15">
        <v>36400000</v>
      </c>
      <c r="I398" s="15">
        <v>36400000</v>
      </c>
      <c r="J398" s="15" t="s">
        <v>32</v>
      </c>
      <c r="K398" s="15" t="s">
        <v>33</v>
      </c>
      <c r="L398" s="6" t="s">
        <v>100</v>
      </c>
    </row>
    <row r="399" spans="2:12" ht="90">
      <c r="B399" s="5" t="s">
        <v>51</v>
      </c>
      <c r="C399" s="15" t="s">
        <v>256</v>
      </c>
      <c r="D399" s="15" t="s">
        <v>83</v>
      </c>
      <c r="E399" s="15" t="s">
        <v>86</v>
      </c>
      <c r="F399" s="15" t="s">
        <v>96</v>
      </c>
      <c r="G399" s="15" t="s">
        <v>98</v>
      </c>
      <c r="H399" s="15">
        <v>150000000</v>
      </c>
      <c r="I399" s="15">
        <v>150000000</v>
      </c>
      <c r="J399" s="15" t="s">
        <v>32</v>
      </c>
      <c r="K399" s="15" t="s">
        <v>33</v>
      </c>
      <c r="L399" s="6" t="s">
        <v>100</v>
      </c>
    </row>
    <row r="400" spans="2:12" ht="45">
      <c r="B400" s="5">
        <v>93141701</v>
      </c>
      <c r="C400" s="15" t="s">
        <v>257</v>
      </c>
      <c r="D400" s="15" t="s">
        <v>75</v>
      </c>
      <c r="E400" s="15" t="s">
        <v>86</v>
      </c>
      <c r="F400" s="15" t="s">
        <v>96</v>
      </c>
      <c r="G400" s="15" t="s">
        <v>98</v>
      </c>
      <c r="H400" s="15">
        <v>10000000</v>
      </c>
      <c r="I400" s="15">
        <v>10000000</v>
      </c>
      <c r="J400" s="15" t="s">
        <v>32</v>
      </c>
      <c r="K400" s="15" t="s">
        <v>33</v>
      </c>
      <c r="L400" s="6" t="s">
        <v>100</v>
      </c>
    </row>
    <row r="401" spans="2:12" ht="45">
      <c r="B401" s="5" t="s">
        <v>42</v>
      </c>
      <c r="C401" s="15" t="s">
        <v>182</v>
      </c>
      <c r="D401" s="15" t="s">
        <v>83</v>
      </c>
      <c r="E401" s="15" t="s">
        <v>86</v>
      </c>
      <c r="F401" s="15" t="s">
        <v>95</v>
      </c>
      <c r="G401" s="15" t="s">
        <v>98</v>
      </c>
      <c r="H401" s="15">
        <v>3000000</v>
      </c>
      <c r="I401" s="15">
        <v>3000000</v>
      </c>
      <c r="J401" s="15" t="s">
        <v>32</v>
      </c>
      <c r="K401" s="15" t="s">
        <v>33</v>
      </c>
      <c r="L401" s="6" t="s">
        <v>100</v>
      </c>
    </row>
    <row r="402" spans="2:12" ht="60">
      <c r="B402" s="5" t="s">
        <v>42</v>
      </c>
      <c r="C402" s="15" t="s">
        <v>797</v>
      </c>
      <c r="D402" s="15" t="s">
        <v>74</v>
      </c>
      <c r="E402" s="15" t="s">
        <v>86</v>
      </c>
      <c r="F402" s="15" t="s">
        <v>95</v>
      </c>
      <c r="G402" s="15" t="s">
        <v>98</v>
      </c>
      <c r="H402" s="15">
        <v>2999700</v>
      </c>
      <c r="I402" s="15">
        <v>2999700</v>
      </c>
      <c r="J402" s="15" t="s">
        <v>32</v>
      </c>
      <c r="K402" s="15" t="s">
        <v>33</v>
      </c>
      <c r="L402" s="6" t="s">
        <v>100</v>
      </c>
    </row>
    <row r="403" spans="2:12" ht="60">
      <c r="B403" s="5" t="s">
        <v>42</v>
      </c>
      <c r="C403" s="15" t="s">
        <v>797</v>
      </c>
      <c r="D403" s="15" t="s">
        <v>74</v>
      </c>
      <c r="E403" s="15" t="s">
        <v>86</v>
      </c>
      <c r="F403" s="15" t="s">
        <v>95</v>
      </c>
      <c r="G403" s="15" t="s">
        <v>98</v>
      </c>
      <c r="H403" s="15">
        <v>300</v>
      </c>
      <c r="I403" s="15">
        <v>300</v>
      </c>
      <c r="J403" s="15" t="s">
        <v>32</v>
      </c>
      <c r="K403" s="15" t="s">
        <v>33</v>
      </c>
      <c r="L403" s="6" t="s">
        <v>100</v>
      </c>
    </row>
    <row r="404" spans="2:12" ht="45">
      <c r="B404" s="5" t="s">
        <v>45</v>
      </c>
      <c r="C404" s="15" t="s">
        <v>186</v>
      </c>
      <c r="D404" s="15" t="s">
        <v>83</v>
      </c>
      <c r="E404" s="15" t="s">
        <v>87</v>
      </c>
      <c r="F404" s="15" t="s">
        <v>95</v>
      </c>
      <c r="G404" s="15" t="s">
        <v>98</v>
      </c>
      <c r="H404" s="15">
        <v>30000000</v>
      </c>
      <c r="I404" s="15">
        <v>30000000</v>
      </c>
      <c r="J404" s="15" t="s">
        <v>32</v>
      </c>
      <c r="K404" s="15" t="s">
        <v>33</v>
      </c>
      <c r="L404" s="6" t="s">
        <v>100</v>
      </c>
    </row>
    <row r="405" spans="2:12" ht="75">
      <c r="B405" s="5">
        <v>801116</v>
      </c>
      <c r="C405" s="15" t="s">
        <v>258</v>
      </c>
      <c r="D405" s="15" t="s">
        <v>77</v>
      </c>
      <c r="E405" s="15" t="s">
        <v>87</v>
      </c>
      <c r="F405" s="15" t="s">
        <v>92</v>
      </c>
      <c r="G405" s="15" t="s">
        <v>98</v>
      </c>
      <c r="H405" s="15">
        <v>34320000</v>
      </c>
      <c r="I405" s="15">
        <v>34320000</v>
      </c>
      <c r="J405" s="15" t="s">
        <v>32</v>
      </c>
      <c r="K405" s="15" t="s">
        <v>33</v>
      </c>
      <c r="L405" s="6" t="s">
        <v>100</v>
      </c>
    </row>
    <row r="406" spans="2:12" ht="75">
      <c r="B406" s="5">
        <v>801116</v>
      </c>
      <c r="C406" s="15" t="s">
        <v>259</v>
      </c>
      <c r="D406" s="15" t="s">
        <v>77</v>
      </c>
      <c r="E406" s="15" t="s">
        <v>87</v>
      </c>
      <c r="F406" s="15" t="s">
        <v>92</v>
      </c>
      <c r="G406" s="15" t="s">
        <v>98</v>
      </c>
      <c r="H406" s="15">
        <f>54644952+25560952-59613904</f>
        <v>20592000</v>
      </c>
      <c r="I406" s="15">
        <f>54644952+25560952-59613904</f>
        <v>20592000</v>
      </c>
      <c r="J406" s="15" t="s">
        <v>32</v>
      </c>
      <c r="K406" s="15" t="s">
        <v>33</v>
      </c>
      <c r="L406" s="6" t="s">
        <v>100</v>
      </c>
    </row>
    <row r="407" spans="2:12" ht="105">
      <c r="B407" s="5" t="s">
        <v>52</v>
      </c>
      <c r="C407" s="15" t="s">
        <v>798</v>
      </c>
      <c r="D407" s="15" t="s">
        <v>80</v>
      </c>
      <c r="E407" s="15" t="s">
        <v>86</v>
      </c>
      <c r="F407" s="15" t="s">
        <v>96</v>
      </c>
      <c r="G407" s="15" t="s">
        <v>98</v>
      </c>
      <c r="H407" s="15">
        <v>475186689</v>
      </c>
      <c r="I407" s="15">
        <v>475186689</v>
      </c>
      <c r="J407" s="15" t="s">
        <v>32</v>
      </c>
      <c r="K407" s="15" t="s">
        <v>33</v>
      </c>
      <c r="L407" s="6" t="s">
        <v>100</v>
      </c>
    </row>
    <row r="408" spans="2:12" ht="105">
      <c r="B408" s="5">
        <v>801116</v>
      </c>
      <c r="C408" s="15" t="s">
        <v>260</v>
      </c>
      <c r="D408" s="15" t="s">
        <v>81</v>
      </c>
      <c r="E408" s="15" t="s">
        <v>86</v>
      </c>
      <c r="F408" s="15" t="s">
        <v>92</v>
      </c>
      <c r="G408" s="15" t="s">
        <v>98</v>
      </c>
      <c r="H408" s="15">
        <v>9000000</v>
      </c>
      <c r="I408" s="15">
        <v>9000000</v>
      </c>
      <c r="J408" s="15" t="s">
        <v>32</v>
      </c>
      <c r="K408" s="15" t="s">
        <v>33</v>
      </c>
      <c r="L408" s="6" t="s">
        <v>100</v>
      </c>
    </row>
    <row r="409" spans="2:12" ht="90">
      <c r="B409" s="5">
        <v>801116</v>
      </c>
      <c r="C409" s="15" t="s">
        <v>799</v>
      </c>
      <c r="D409" s="15" t="s">
        <v>81</v>
      </c>
      <c r="E409" s="15" t="s">
        <v>86</v>
      </c>
      <c r="F409" s="15" t="s">
        <v>92</v>
      </c>
      <c r="G409" s="15" t="s">
        <v>98</v>
      </c>
      <c r="H409" s="15">
        <v>14000000</v>
      </c>
      <c r="I409" s="15">
        <v>14000000</v>
      </c>
      <c r="J409" s="15" t="s">
        <v>32</v>
      </c>
      <c r="K409" s="15" t="s">
        <v>33</v>
      </c>
      <c r="L409" s="6" t="s">
        <v>100</v>
      </c>
    </row>
    <row r="410" spans="2:12" ht="75">
      <c r="B410" s="5">
        <v>801116</v>
      </c>
      <c r="C410" s="15" t="s">
        <v>261</v>
      </c>
      <c r="D410" s="15" t="s">
        <v>81</v>
      </c>
      <c r="E410" s="15" t="s">
        <v>86</v>
      </c>
      <c r="F410" s="15" t="s">
        <v>92</v>
      </c>
      <c r="G410" s="15" t="s">
        <v>98</v>
      </c>
      <c r="H410" s="15">
        <v>6552000</v>
      </c>
      <c r="I410" s="15">
        <v>6552000</v>
      </c>
      <c r="J410" s="15" t="s">
        <v>32</v>
      </c>
      <c r="K410" s="15" t="s">
        <v>33</v>
      </c>
      <c r="L410" s="6" t="s">
        <v>100</v>
      </c>
    </row>
    <row r="411" spans="2:12" ht="75">
      <c r="B411" s="5">
        <v>801116</v>
      </c>
      <c r="C411" s="15" t="s">
        <v>262</v>
      </c>
      <c r="D411" s="15" t="s">
        <v>74</v>
      </c>
      <c r="E411" s="15" t="s">
        <v>86</v>
      </c>
      <c r="F411" s="15" t="s">
        <v>92</v>
      </c>
      <c r="G411" s="15" t="s">
        <v>98</v>
      </c>
      <c r="H411" s="15">
        <v>5830261</v>
      </c>
      <c r="I411" s="15">
        <v>5830261</v>
      </c>
      <c r="J411" s="15" t="s">
        <v>32</v>
      </c>
      <c r="K411" s="15" t="s">
        <v>33</v>
      </c>
      <c r="L411" s="6" t="s">
        <v>100</v>
      </c>
    </row>
    <row r="412" spans="2:12" ht="75">
      <c r="B412" s="5">
        <v>801116</v>
      </c>
      <c r="C412" s="15" t="s">
        <v>262</v>
      </c>
      <c r="D412" s="15" t="s">
        <v>74</v>
      </c>
      <c r="E412" s="15" t="s">
        <v>86</v>
      </c>
      <c r="F412" s="15" t="s">
        <v>92</v>
      </c>
      <c r="G412" s="15" t="s">
        <v>98</v>
      </c>
      <c r="H412" s="15">
        <f>2808000+286499+75240</f>
        <v>3169739</v>
      </c>
      <c r="I412" s="15">
        <f>2808000+286499+75240</f>
        <v>3169739</v>
      </c>
      <c r="J412" s="15" t="s">
        <v>32</v>
      </c>
      <c r="K412" s="15" t="s">
        <v>33</v>
      </c>
      <c r="L412" s="6" t="s">
        <v>100</v>
      </c>
    </row>
    <row r="413" spans="2:12" ht="90">
      <c r="B413" s="5">
        <v>801116</v>
      </c>
      <c r="C413" s="15" t="s">
        <v>263</v>
      </c>
      <c r="D413" s="15" t="s">
        <v>78</v>
      </c>
      <c r="E413" s="15" t="s">
        <v>86</v>
      </c>
      <c r="F413" s="15" t="s">
        <v>92</v>
      </c>
      <c r="G413" s="15" t="s">
        <v>98</v>
      </c>
      <c r="H413" s="15">
        <v>15000000</v>
      </c>
      <c r="I413" s="15">
        <v>15000000</v>
      </c>
      <c r="J413" s="15" t="s">
        <v>32</v>
      </c>
      <c r="K413" s="15" t="s">
        <v>33</v>
      </c>
      <c r="L413" s="6" t="s">
        <v>100</v>
      </c>
    </row>
    <row r="414" spans="2:12" ht="105">
      <c r="B414" s="5">
        <v>94131500</v>
      </c>
      <c r="C414" s="15" t="s">
        <v>800</v>
      </c>
      <c r="D414" s="15" t="s">
        <v>82</v>
      </c>
      <c r="E414" s="15" t="s">
        <v>86</v>
      </c>
      <c r="F414" s="15" t="s">
        <v>92</v>
      </c>
      <c r="G414" s="15" t="s">
        <v>98</v>
      </c>
      <c r="H414" s="15">
        <v>35682183</v>
      </c>
      <c r="I414" s="15">
        <v>35682183</v>
      </c>
      <c r="J414" s="15" t="s">
        <v>32</v>
      </c>
      <c r="K414" s="15" t="s">
        <v>33</v>
      </c>
      <c r="L414" s="6" t="s">
        <v>100</v>
      </c>
    </row>
    <row r="415" spans="2:12" ht="105">
      <c r="B415" s="5">
        <v>94131500</v>
      </c>
      <c r="C415" s="15" t="s">
        <v>801</v>
      </c>
      <c r="D415" s="15" t="s">
        <v>82</v>
      </c>
      <c r="E415" s="15" t="s">
        <v>86</v>
      </c>
      <c r="F415" s="15" t="s">
        <v>92</v>
      </c>
      <c r="G415" s="15" t="s">
        <v>98</v>
      </c>
      <c r="H415" s="15">
        <v>24461350</v>
      </c>
      <c r="I415" s="15">
        <v>24461350</v>
      </c>
      <c r="J415" s="15" t="s">
        <v>32</v>
      </c>
      <c r="K415" s="15" t="s">
        <v>33</v>
      </c>
      <c r="L415" s="6" t="s">
        <v>100</v>
      </c>
    </row>
    <row r="416" spans="2:12" ht="105">
      <c r="B416" s="5">
        <v>94131500</v>
      </c>
      <c r="C416" s="15" t="s">
        <v>802</v>
      </c>
      <c r="D416" s="15" t="s">
        <v>82</v>
      </c>
      <c r="E416" s="15" t="s">
        <v>86</v>
      </c>
      <c r="F416" s="15" t="s">
        <v>92</v>
      </c>
      <c r="G416" s="15" t="s">
        <v>98</v>
      </c>
      <c r="H416" s="15">
        <v>1000000</v>
      </c>
      <c r="I416" s="15">
        <v>1000000</v>
      </c>
      <c r="J416" s="15" t="s">
        <v>32</v>
      </c>
      <c r="K416" s="15" t="s">
        <v>33</v>
      </c>
      <c r="L416" s="6" t="s">
        <v>100</v>
      </c>
    </row>
    <row r="417" spans="2:12" ht="105">
      <c r="B417" s="5">
        <v>94131500</v>
      </c>
      <c r="C417" s="15" t="s">
        <v>803</v>
      </c>
      <c r="D417" s="15" t="s">
        <v>82</v>
      </c>
      <c r="E417" s="15" t="s">
        <v>86</v>
      </c>
      <c r="F417" s="15" t="s">
        <v>92</v>
      </c>
      <c r="G417" s="15" t="s">
        <v>98</v>
      </c>
      <c r="H417" s="15">
        <v>25442821</v>
      </c>
      <c r="I417" s="15">
        <v>25442821</v>
      </c>
      <c r="J417" s="15" t="s">
        <v>32</v>
      </c>
      <c r="K417" s="15" t="s">
        <v>33</v>
      </c>
      <c r="L417" s="6" t="s">
        <v>100</v>
      </c>
    </row>
    <row r="418" spans="2:12" ht="105">
      <c r="B418" s="5">
        <v>94131500</v>
      </c>
      <c r="C418" s="15" t="s">
        <v>804</v>
      </c>
      <c r="D418" s="15" t="s">
        <v>82</v>
      </c>
      <c r="E418" s="15" t="s">
        <v>86</v>
      </c>
      <c r="F418" s="15" t="s">
        <v>92</v>
      </c>
      <c r="G418" s="15" t="s">
        <v>98</v>
      </c>
      <c r="H418" s="15">
        <v>57857587</v>
      </c>
      <c r="I418" s="15">
        <v>57857587</v>
      </c>
      <c r="J418" s="15" t="s">
        <v>32</v>
      </c>
      <c r="K418" s="15" t="s">
        <v>33</v>
      </c>
      <c r="L418" s="6" t="s">
        <v>100</v>
      </c>
    </row>
    <row r="419" spans="2:12" ht="105">
      <c r="B419" s="5">
        <v>94131500</v>
      </c>
      <c r="C419" s="15" t="s">
        <v>805</v>
      </c>
      <c r="D419" s="15" t="s">
        <v>82</v>
      </c>
      <c r="E419" s="15" t="s">
        <v>86</v>
      </c>
      <c r="F419" s="15" t="s">
        <v>92</v>
      </c>
      <c r="G419" s="15" t="s">
        <v>98</v>
      </c>
      <c r="H419" s="15">
        <v>17987867</v>
      </c>
      <c r="I419" s="15">
        <v>17987867</v>
      </c>
      <c r="J419" s="15" t="s">
        <v>32</v>
      </c>
      <c r="K419" s="15" t="s">
        <v>33</v>
      </c>
      <c r="L419" s="6" t="s">
        <v>100</v>
      </c>
    </row>
    <row r="420" spans="2:12" ht="105">
      <c r="B420" s="5">
        <v>94131500</v>
      </c>
      <c r="C420" s="15" t="s">
        <v>806</v>
      </c>
      <c r="D420" s="15" t="s">
        <v>82</v>
      </c>
      <c r="E420" s="15" t="s">
        <v>86</v>
      </c>
      <c r="F420" s="15" t="s">
        <v>92</v>
      </c>
      <c r="G420" s="15" t="s">
        <v>98</v>
      </c>
      <c r="H420" s="15">
        <v>52914979</v>
      </c>
      <c r="I420" s="15">
        <v>52914979</v>
      </c>
      <c r="J420" s="15" t="s">
        <v>32</v>
      </c>
      <c r="K420" s="15" t="s">
        <v>33</v>
      </c>
      <c r="L420" s="6" t="s">
        <v>100</v>
      </c>
    </row>
    <row r="421" spans="2:12" ht="105">
      <c r="B421" s="5">
        <v>94131500</v>
      </c>
      <c r="C421" s="15" t="s">
        <v>807</v>
      </c>
      <c r="D421" s="15" t="s">
        <v>82</v>
      </c>
      <c r="E421" s="15" t="s">
        <v>86</v>
      </c>
      <c r="F421" s="15" t="s">
        <v>92</v>
      </c>
      <c r="G421" s="15" t="s">
        <v>98</v>
      </c>
      <c r="H421" s="15">
        <v>42383300</v>
      </c>
      <c r="I421" s="15">
        <v>42383300</v>
      </c>
      <c r="J421" s="15" t="s">
        <v>32</v>
      </c>
      <c r="K421" s="15" t="s">
        <v>33</v>
      </c>
      <c r="L421" s="6" t="s">
        <v>100</v>
      </c>
    </row>
    <row r="422" spans="2:12" ht="120">
      <c r="B422" s="5">
        <v>94131500</v>
      </c>
      <c r="C422" s="15" t="s">
        <v>808</v>
      </c>
      <c r="D422" s="15" t="s">
        <v>74</v>
      </c>
      <c r="E422" s="15" t="s">
        <v>86</v>
      </c>
      <c r="F422" s="15" t="s">
        <v>92</v>
      </c>
      <c r="G422" s="15" t="s">
        <v>98</v>
      </c>
      <c r="H422" s="15">
        <v>46557952</v>
      </c>
      <c r="I422" s="15">
        <v>46557952</v>
      </c>
      <c r="J422" s="15" t="s">
        <v>32</v>
      </c>
      <c r="K422" s="15" t="s">
        <v>33</v>
      </c>
      <c r="L422" s="6" t="s">
        <v>100</v>
      </c>
    </row>
    <row r="423" spans="2:12" ht="105">
      <c r="B423" s="5">
        <v>94131500</v>
      </c>
      <c r="C423" s="15" t="s">
        <v>809</v>
      </c>
      <c r="D423" s="15" t="s">
        <v>74</v>
      </c>
      <c r="E423" s="15" t="s">
        <v>86</v>
      </c>
      <c r="F423" s="15" t="s">
        <v>92</v>
      </c>
      <c r="G423" s="15" t="s">
        <v>98</v>
      </c>
      <c r="H423" s="15">
        <v>5845598</v>
      </c>
      <c r="I423" s="15">
        <v>5845598</v>
      </c>
      <c r="J423" s="15" t="s">
        <v>32</v>
      </c>
      <c r="K423" s="15" t="s">
        <v>33</v>
      </c>
      <c r="L423" s="6" t="s">
        <v>100</v>
      </c>
    </row>
    <row r="424" spans="2:12" ht="120">
      <c r="B424" s="5">
        <v>94131500</v>
      </c>
      <c r="C424" s="15" t="s">
        <v>264</v>
      </c>
      <c r="D424" s="15" t="s">
        <v>74</v>
      </c>
      <c r="E424" s="15" t="s">
        <v>86</v>
      </c>
      <c r="F424" s="15" t="s">
        <v>92</v>
      </c>
      <c r="G424" s="15" t="s">
        <v>98</v>
      </c>
      <c r="H424" s="15">
        <v>131236000</v>
      </c>
      <c r="I424" s="15">
        <v>131236000</v>
      </c>
      <c r="J424" s="15" t="s">
        <v>32</v>
      </c>
      <c r="K424" s="15" t="s">
        <v>33</v>
      </c>
      <c r="L424" s="6" t="s">
        <v>100</v>
      </c>
    </row>
    <row r="425" spans="2:12" ht="105">
      <c r="B425" s="5">
        <v>94131500</v>
      </c>
      <c r="C425" s="15" t="s">
        <v>810</v>
      </c>
      <c r="D425" s="15" t="s">
        <v>74</v>
      </c>
      <c r="E425" s="15" t="s">
        <v>86</v>
      </c>
      <c r="F425" s="15" t="s">
        <v>92</v>
      </c>
      <c r="G425" s="15" t="s">
        <v>98</v>
      </c>
      <c r="H425" s="15">
        <v>253176347</v>
      </c>
      <c r="I425" s="15">
        <v>253176347</v>
      </c>
      <c r="J425" s="15" t="s">
        <v>32</v>
      </c>
      <c r="K425" s="15" t="s">
        <v>33</v>
      </c>
      <c r="L425" s="6" t="s">
        <v>100</v>
      </c>
    </row>
    <row r="426" spans="2:12" ht="105">
      <c r="B426" s="5">
        <v>94131500</v>
      </c>
      <c r="C426" s="15" t="s">
        <v>811</v>
      </c>
      <c r="D426" s="15" t="s">
        <v>74</v>
      </c>
      <c r="E426" s="15" t="s">
        <v>86</v>
      </c>
      <c r="F426" s="15" t="s">
        <v>92</v>
      </c>
      <c r="G426" s="15" t="s">
        <v>98</v>
      </c>
      <c r="H426" s="15">
        <v>30872555</v>
      </c>
      <c r="I426" s="15">
        <v>30872555</v>
      </c>
      <c r="J426" s="15" t="s">
        <v>32</v>
      </c>
      <c r="K426" s="15" t="s">
        <v>33</v>
      </c>
      <c r="L426" s="6" t="s">
        <v>100</v>
      </c>
    </row>
    <row r="427" spans="2:12" ht="105">
      <c r="B427" s="5">
        <v>94131500</v>
      </c>
      <c r="C427" s="15" t="s">
        <v>812</v>
      </c>
      <c r="D427" s="15" t="s">
        <v>82</v>
      </c>
      <c r="E427" s="15" t="s">
        <v>86</v>
      </c>
      <c r="F427" s="15" t="s">
        <v>92</v>
      </c>
      <c r="G427" s="15" t="s">
        <v>98</v>
      </c>
      <c r="H427" s="15">
        <v>23292100</v>
      </c>
      <c r="I427" s="15">
        <v>23292100</v>
      </c>
      <c r="J427" s="15" t="s">
        <v>32</v>
      </c>
      <c r="K427" s="15" t="s">
        <v>33</v>
      </c>
      <c r="L427" s="6" t="s">
        <v>100</v>
      </c>
    </row>
    <row r="428" spans="2:12" ht="105">
      <c r="B428" s="5">
        <v>94131500</v>
      </c>
      <c r="C428" s="15" t="s">
        <v>813</v>
      </c>
      <c r="D428" s="15" t="s">
        <v>82</v>
      </c>
      <c r="E428" s="15" t="s">
        <v>86</v>
      </c>
      <c r="F428" s="15" t="s">
        <v>92</v>
      </c>
      <c r="G428" s="15" t="s">
        <v>98</v>
      </c>
      <c r="H428" s="15">
        <v>16645500</v>
      </c>
      <c r="I428" s="15">
        <v>16645500</v>
      </c>
      <c r="J428" s="15" t="s">
        <v>32</v>
      </c>
      <c r="K428" s="15" t="s">
        <v>33</v>
      </c>
      <c r="L428" s="6" t="s">
        <v>100</v>
      </c>
    </row>
    <row r="429" spans="2:12" ht="105">
      <c r="B429" s="5">
        <v>94131500</v>
      </c>
      <c r="C429" s="15" t="s">
        <v>814</v>
      </c>
      <c r="D429" s="15" t="s">
        <v>82</v>
      </c>
      <c r="E429" s="15" t="s">
        <v>86</v>
      </c>
      <c r="F429" s="15" t="s">
        <v>92</v>
      </c>
      <c r="G429" s="15" t="s">
        <v>98</v>
      </c>
      <c r="H429" s="15">
        <v>23776167</v>
      </c>
      <c r="I429" s="15">
        <v>23776167</v>
      </c>
      <c r="J429" s="15" t="s">
        <v>32</v>
      </c>
      <c r="K429" s="15" t="s">
        <v>33</v>
      </c>
      <c r="L429" s="6" t="s">
        <v>100</v>
      </c>
    </row>
    <row r="430" spans="2:12" ht="75">
      <c r="B430" s="5">
        <v>94131500</v>
      </c>
      <c r="C430" s="15" t="s">
        <v>265</v>
      </c>
      <c r="D430" s="15" t="s">
        <v>80</v>
      </c>
      <c r="E430" s="15" t="s">
        <v>86</v>
      </c>
      <c r="F430" s="15" t="s">
        <v>92</v>
      </c>
      <c r="G430" s="15" t="s">
        <v>98</v>
      </c>
      <c r="H430" s="15">
        <v>22000000</v>
      </c>
      <c r="I430" s="15">
        <v>22000000</v>
      </c>
      <c r="J430" s="15" t="s">
        <v>32</v>
      </c>
      <c r="K430" s="15" t="s">
        <v>33</v>
      </c>
      <c r="L430" s="6" t="s">
        <v>100</v>
      </c>
    </row>
    <row r="431" spans="2:12" ht="120">
      <c r="B431" s="5">
        <v>94131500</v>
      </c>
      <c r="C431" s="15" t="s">
        <v>815</v>
      </c>
      <c r="D431" s="15" t="s">
        <v>80</v>
      </c>
      <c r="E431" s="15" t="s">
        <v>86</v>
      </c>
      <c r="F431" s="15" t="s">
        <v>92</v>
      </c>
      <c r="G431" s="15" t="s">
        <v>98</v>
      </c>
      <c r="H431" s="15">
        <v>6813000</v>
      </c>
      <c r="I431" s="15">
        <v>6813000</v>
      </c>
      <c r="J431" s="15" t="s">
        <v>32</v>
      </c>
      <c r="K431" s="15" t="s">
        <v>33</v>
      </c>
      <c r="L431" s="6" t="s">
        <v>100</v>
      </c>
    </row>
    <row r="432" spans="2:12" ht="105">
      <c r="B432" s="5">
        <v>94131500</v>
      </c>
      <c r="C432" s="15" t="s">
        <v>802</v>
      </c>
      <c r="D432" s="15" t="s">
        <v>82</v>
      </c>
      <c r="E432" s="15" t="s">
        <v>86</v>
      </c>
      <c r="F432" s="15" t="s">
        <v>92</v>
      </c>
      <c r="G432" s="15" t="s">
        <v>98</v>
      </c>
      <c r="H432" s="15">
        <v>5877887</v>
      </c>
      <c r="I432" s="15">
        <v>5877887</v>
      </c>
      <c r="J432" s="15" t="s">
        <v>32</v>
      </c>
      <c r="K432" s="15" t="s">
        <v>33</v>
      </c>
      <c r="L432" s="6" t="s">
        <v>100</v>
      </c>
    </row>
    <row r="433" spans="2:12" ht="105">
      <c r="B433" s="5">
        <v>94131500</v>
      </c>
      <c r="C433" s="15" t="s">
        <v>816</v>
      </c>
      <c r="D433" s="15" t="s">
        <v>82</v>
      </c>
      <c r="E433" s="15" t="s">
        <v>86</v>
      </c>
      <c r="F433" s="15" t="s">
        <v>92</v>
      </c>
      <c r="G433" s="15" t="s">
        <v>98</v>
      </c>
      <c r="H433" s="15">
        <v>16011820</v>
      </c>
      <c r="I433" s="15">
        <v>16011820</v>
      </c>
      <c r="J433" s="15" t="s">
        <v>32</v>
      </c>
      <c r="K433" s="15" t="s">
        <v>33</v>
      </c>
      <c r="L433" s="6" t="s">
        <v>100</v>
      </c>
    </row>
    <row r="434" spans="2:12" ht="105">
      <c r="B434" s="5">
        <v>94131500</v>
      </c>
      <c r="C434" s="15" t="s">
        <v>817</v>
      </c>
      <c r="D434" s="15" t="s">
        <v>82</v>
      </c>
      <c r="E434" s="15" t="s">
        <v>86</v>
      </c>
      <c r="F434" s="15" t="s">
        <v>92</v>
      </c>
      <c r="G434" s="15" t="s">
        <v>98</v>
      </c>
      <c r="H434" s="15">
        <v>23434400</v>
      </c>
      <c r="I434" s="15">
        <v>23434400</v>
      </c>
      <c r="J434" s="15" t="s">
        <v>32</v>
      </c>
      <c r="K434" s="15" t="s">
        <v>33</v>
      </c>
      <c r="L434" s="6" t="s">
        <v>100</v>
      </c>
    </row>
    <row r="435" spans="2:12" ht="105">
      <c r="B435" s="5">
        <v>94131500</v>
      </c>
      <c r="C435" s="15" t="s">
        <v>802</v>
      </c>
      <c r="D435" s="15" t="s">
        <v>82</v>
      </c>
      <c r="E435" s="15" t="s">
        <v>86</v>
      </c>
      <c r="F435" s="15" t="s">
        <v>92</v>
      </c>
      <c r="G435" s="15" t="s">
        <v>98</v>
      </c>
      <c r="H435" s="15">
        <v>46000000</v>
      </c>
      <c r="I435" s="15">
        <v>46000000</v>
      </c>
      <c r="J435" s="15" t="s">
        <v>32</v>
      </c>
      <c r="K435" s="15" t="s">
        <v>33</v>
      </c>
      <c r="L435" s="6" t="s">
        <v>100</v>
      </c>
    </row>
    <row r="436" spans="2:12" ht="105">
      <c r="B436" s="5">
        <v>94131500</v>
      </c>
      <c r="C436" s="15" t="s">
        <v>818</v>
      </c>
      <c r="D436" s="15" t="s">
        <v>78</v>
      </c>
      <c r="E436" s="15" t="s">
        <v>86</v>
      </c>
      <c r="F436" s="15" t="s">
        <v>92</v>
      </c>
      <c r="G436" s="15" t="s">
        <v>98</v>
      </c>
      <c r="H436" s="15">
        <v>60236764</v>
      </c>
      <c r="I436" s="15">
        <v>60236764</v>
      </c>
      <c r="J436" s="15" t="s">
        <v>32</v>
      </c>
      <c r="K436" s="15" t="s">
        <v>33</v>
      </c>
      <c r="L436" s="6" t="s">
        <v>100</v>
      </c>
    </row>
    <row r="437" spans="2:12" ht="105">
      <c r="B437" s="5">
        <v>94131500</v>
      </c>
      <c r="C437" s="15" t="s">
        <v>819</v>
      </c>
      <c r="D437" s="15" t="s">
        <v>78</v>
      </c>
      <c r="E437" s="15" t="s">
        <v>86</v>
      </c>
      <c r="F437" s="15" t="s">
        <v>92</v>
      </c>
      <c r="G437" s="15" t="s">
        <v>98</v>
      </c>
      <c r="H437" s="15">
        <v>411089352</v>
      </c>
      <c r="I437" s="15">
        <v>411089352</v>
      </c>
      <c r="J437" s="15" t="s">
        <v>32</v>
      </c>
      <c r="K437" s="15" t="s">
        <v>33</v>
      </c>
      <c r="L437" s="6" t="s">
        <v>100</v>
      </c>
    </row>
    <row r="438" spans="2:12" ht="105">
      <c r="B438" s="5">
        <v>94131500</v>
      </c>
      <c r="C438" s="15" t="s">
        <v>820</v>
      </c>
      <c r="D438" s="15" t="s">
        <v>78</v>
      </c>
      <c r="E438" s="15" t="s">
        <v>86</v>
      </c>
      <c r="F438" s="15" t="s">
        <v>92</v>
      </c>
      <c r="G438" s="15" t="s">
        <v>98</v>
      </c>
      <c r="H438" s="15">
        <v>46095200</v>
      </c>
      <c r="I438" s="15">
        <v>46095200</v>
      </c>
      <c r="J438" s="15" t="s">
        <v>32</v>
      </c>
      <c r="K438" s="15" t="s">
        <v>33</v>
      </c>
      <c r="L438" s="6" t="s">
        <v>100</v>
      </c>
    </row>
    <row r="439" spans="2:12" ht="105">
      <c r="B439" s="5">
        <v>94131500</v>
      </c>
      <c r="C439" s="15" t="s">
        <v>821</v>
      </c>
      <c r="D439" s="15" t="s">
        <v>78</v>
      </c>
      <c r="E439" s="15" t="s">
        <v>86</v>
      </c>
      <c r="F439" s="15" t="s">
        <v>92</v>
      </c>
      <c r="G439" s="15" t="s">
        <v>98</v>
      </c>
      <c r="H439" s="15">
        <v>107212800</v>
      </c>
      <c r="I439" s="15">
        <v>107212800</v>
      </c>
      <c r="J439" s="15" t="s">
        <v>32</v>
      </c>
      <c r="K439" s="15" t="s">
        <v>33</v>
      </c>
      <c r="L439" s="6" t="s">
        <v>100</v>
      </c>
    </row>
    <row r="440" spans="2:12" ht="105">
      <c r="B440" s="5">
        <v>94131500</v>
      </c>
      <c r="C440" s="15" t="s">
        <v>822</v>
      </c>
      <c r="D440" s="15" t="s">
        <v>78</v>
      </c>
      <c r="E440" s="15" t="s">
        <v>86</v>
      </c>
      <c r="F440" s="15" t="s">
        <v>92</v>
      </c>
      <c r="G440" s="15" t="s">
        <v>98</v>
      </c>
      <c r="H440" s="15">
        <v>133827424</v>
      </c>
      <c r="I440" s="15">
        <v>133827424</v>
      </c>
      <c r="J440" s="15" t="s">
        <v>32</v>
      </c>
      <c r="K440" s="15" t="s">
        <v>33</v>
      </c>
      <c r="L440" s="6" t="s">
        <v>100</v>
      </c>
    </row>
    <row r="441" spans="2:12" ht="105">
      <c r="B441" s="5">
        <v>94131500</v>
      </c>
      <c r="C441" s="15" t="s">
        <v>823</v>
      </c>
      <c r="D441" s="15" t="s">
        <v>78</v>
      </c>
      <c r="E441" s="15" t="s">
        <v>86</v>
      </c>
      <c r="F441" s="15" t="s">
        <v>92</v>
      </c>
      <c r="G441" s="15" t="s">
        <v>98</v>
      </c>
      <c r="H441" s="15">
        <v>79243180</v>
      </c>
      <c r="I441" s="15">
        <v>79243180</v>
      </c>
      <c r="J441" s="15" t="s">
        <v>32</v>
      </c>
      <c r="K441" s="15" t="s">
        <v>33</v>
      </c>
      <c r="L441" s="6" t="s">
        <v>100</v>
      </c>
    </row>
    <row r="442" spans="2:12" ht="105">
      <c r="B442" s="5">
        <v>94131500</v>
      </c>
      <c r="C442" s="15" t="s">
        <v>824</v>
      </c>
      <c r="D442" s="15" t="s">
        <v>78</v>
      </c>
      <c r="E442" s="15" t="s">
        <v>86</v>
      </c>
      <c r="F442" s="15" t="s">
        <v>92</v>
      </c>
      <c r="G442" s="15" t="s">
        <v>98</v>
      </c>
      <c r="H442" s="15">
        <v>138561400</v>
      </c>
      <c r="I442" s="15">
        <v>138561400</v>
      </c>
      <c r="J442" s="15" t="s">
        <v>32</v>
      </c>
      <c r="K442" s="15" t="s">
        <v>33</v>
      </c>
      <c r="L442" s="6" t="s">
        <v>100</v>
      </c>
    </row>
    <row r="443" spans="2:12" ht="105">
      <c r="B443" s="5">
        <v>94131500</v>
      </c>
      <c r="C443" s="15" t="s">
        <v>825</v>
      </c>
      <c r="D443" s="15" t="s">
        <v>78</v>
      </c>
      <c r="E443" s="15" t="s">
        <v>86</v>
      </c>
      <c r="F443" s="15" t="s">
        <v>92</v>
      </c>
      <c r="G443" s="15" t="s">
        <v>98</v>
      </c>
      <c r="H443" s="15">
        <v>156385497</v>
      </c>
      <c r="I443" s="15">
        <v>156385497</v>
      </c>
      <c r="J443" s="15" t="s">
        <v>32</v>
      </c>
      <c r="K443" s="15" t="s">
        <v>33</v>
      </c>
      <c r="L443" s="6" t="s">
        <v>100</v>
      </c>
    </row>
    <row r="444" spans="2:12" ht="105">
      <c r="B444" s="5">
        <v>94131500</v>
      </c>
      <c r="C444" s="15" t="s">
        <v>826</v>
      </c>
      <c r="D444" s="15" t="s">
        <v>78</v>
      </c>
      <c r="E444" s="15" t="s">
        <v>86</v>
      </c>
      <c r="F444" s="15" t="s">
        <v>92</v>
      </c>
      <c r="G444" s="15" t="s">
        <v>98</v>
      </c>
      <c r="H444" s="15">
        <v>72602268</v>
      </c>
      <c r="I444" s="15">
        <v>72602268</v>
      </c>
      <c r="J444" s="15" t="s">
        <v>32</v>
      </c>
      <c r="K444" s="15" t="s">
        <v>33</v>
      </c>
      <c r="L444" s="6" t="s">
        <v>100</v>
      </c>
    </row>
    <row r="445" spans="2:12" ht="105">
      <c r="B445" s="5">
        <v>94131500</v>
      </c>
      <c r="C445" s="15" t="s">
        <v>827</v>
      </c>
      <c r="D445" s="15" t="s">
        <v>78</v>
      </c>
      <c r="E445" s="15" t="s">
        <v>86</v>
      </c>
      <c r="F445" s="15" t="s">
        <v>92</v>
      </c>
      <c r="G445" s="15" t="s">
        <v>98</v>
      </c>
      <c r="H445" s="15">
        <v>160930541</v>
      </c>
      <c r="I445" s="15">
        <v>160930541</v>
      </c>
      <c r="J445" s="15" t="s">
        <v>32</v>
      </c>
      <c r="K445" s="15" t="s">
        <v>33</v>
      </c>
      <c r="L445" s="6" t="s">
        <v>100</v>
      </c>
    </row>
    <row r="446" spans="2:12" ht="105">
      <c r="B446" s="5">
        <v>94131500</v>
      </c>
      <c r="C446" s="15" t="s">
        <v>801</v>
      </c>
      <c r="D446" s="15" t="s">
        <v>78</v>
      </c>
      <c r="E446" s="15" t="s">
        <v>86</v>
      </c>
      <c r="F446" s="15" t="s">
        <v>92</v>
      </c>
      <c r="G446" s="15" t="s">
        <v>98</v>
      </c>
      <c r="H446" s="15">
        <v>49999420</v>
      </c>
      <c r="I446" s="15">
        <v>49999420</v>
      </c>
      <c r="J446" s="15" t="s">
        <v>32</v>
      </c>
      <c r="K446" s="15" t="s">
        <v>33</v>
      </c>
      <c r="L446" s="6" t="s">
        <v>100</v>
      </c>
    </row>
    <row r="447" spans="2:12" ht="105">
      <c r="B447" s="5">
        <v>94131500</v>
      </c>
      <c r="C447" s="15" t="s">
        <v>817</v>
      </c>
      <c r="D447" s="15" t="s">
        <v>78</v>
      </c>
      <c r="E447" s="15" t="s">
        <v>86</v>
      </c>
      <c r="F447" s="15" t="s">
        <v>92</v>
      </c>
      <c r="G447" s="15" t="s">
        <v>98</v>
      </c>
      <c r="H447" s="15">
        <v>111429654</v>
      </c>
      <c r="I447" s="15">
        <v>111429654</v>
      </c>
      <c r="J447" s="15" t="s">
        <v>32</v>
      </c>
      <c r="K447" s="15" t="s">
        <v>33</v>
      </c>
      <c r="L447" s="6" t="s">
        <v>100</v>
      </c>
    </row>
    <row r="448" spans="2:12" ht="105">
      <c r="B448" s="5">
        <v>94131500</v>
      </c>
      <c r="C448" s="15" t="s">
        <v>816</v>
      </c>
      <c r="D448" s="15" t="s">
        <v>78</v>
      </c>
      <c r="E448" s="15" t="s">
        <v>86</v>
      </c>
      <c r="F448" s="15" t="s">
        <v>92</v>
      </c>
      <c r="G448" s="15" t="s">
        <v>98</v>
      </c>
      <c r="H448" s="15">
        <v>162062932</v>
      </c>
      <c r="I448" s="15">
        <v>162062932</v>
      </c>
      <c r="J448" s="15" t="s">
        <v>32</v>
      </c>
      <c r="K448" s="15" t="s">
        <v>33</v>
      </c>
      <c r="L448" s="6" t="s">
        <v>100</v>
      </c>
    </row>
    <row r="449" spans="2:12" ht="105">
      <c r="B449" s="5">
        <v>94131500</v>
      </c>
      <c r="C449" s="15" t="s">
        <v>800</v>
      </c>
      <c r="D449" s="15" t="s">
        <v>78</v>
      </c>
      <c r="E449" s="15" t="s">
        <v>86</v>
      </c>
      <c r="F449" s="15" t="s">
        <v>92</v>
      </c>
      <c r="G449" s="15" t="s">
        <v>98</v>
      </c>
      <c r="H449" s="15">
        <v>49569052</v>
      </c>
      <c r="I449" s="15">
        <v>49569052</v>
      </c>
      <c r="J449" s="15" t="s">
        <v>32</v>
      </c>
      <c r="K449" s="15" t="s">
        <v>33</v>
      </c>
      <c r="L449" s="6" t="s">
        <v>100</v>
      </c>
    </row>
    <row r="450" spans="2:12" ht="105">
      <c r="B450" s="5">
        <v>94131500</v>
      </c>
      <c r="C450" s="15" t="s">
        <v>804</v>
      </c>
      <c r="D450" s="15" t="s">
        <v>78</v>
      </c>
      <c r="E450" s="15" t="s">
        <v>86</v>
      </c>
      <c r="F450" s="15" t="s">
        <v>92</v>
      </c>
      <c r="G450" s="15" t="s">
        <v>98</v>
      </c>
      <c r="H450" s="15">
        <v>398715452</v>
      </c>
      <c r="I450" s="15">
        <v>398715452</v>
      </c>
      <c r="J450" s="15" t="s">
        <v>32</v>
      </c>
      <c r="K450" s="15" t="s">
        <v>33</v>
      </c>
      <c r="L450" s="6" t="s">
        <v>100</v>
      </c>
    </row>
    <row r="451" spans="2:12" ht="120">
      <c r="B451" s="5">
        <v>94131500</v>
      </c>
      <c r="C451" s="15" t="s">
        <v>828</v>
      </c>
      <c r="D451" s="15" t="s">
        <v>84</v>
      </c>
      <c r="E451" s="15" t="s">
        <v>86</v>
      </c>
      <c r="F451" s="15" t="s">
        <v>92</v>
      </c>
      <c r="G451" s="15" t="s">
        <v>98</v>
      </c>
      <c r="H451" s="15">
        <v>170510333</v>
      </c>
      <c r="I451" s="15">
        <v>170510333</v>
      </c>
      <c r="J451" s="15" t="s">
        <v>32</v>
      </c>
      <c r="K451" s="15" t="s">
        <v>33</v>
      </c>
      <c r="L451" s="6" t="s">
        <v>100</v>
      </c>
    </row>
    <row r="452" spans="2:12" ht="105">
      <c r="B452" s="5">
        <v>94131500</v>
      </c>
      <c r="C452" s="15" t="s">
        <v>806</v>
      </c>
      <c r="D452" s="15" t="s">
        <v>75</v>
      </c>
      <c r="E452" s="15" t="s">
        <v>86</v>
      </c>
      <c r="F452" s="15" t="s">
        <v>92</v>
      </c>
      <c r="G452" s="15" t="s">
        <v>98</v>
      </c>
      <c r="H452" s="15">
        <v>31305800</v>
      </c>
      <c r="I452" s="15">
        <v>31305800</v>
      </c>
      <c r="J452" s="15" t="s">
        <v>32</v>
      </c>
      <c r="K452" s="15" t="s">
        <v>33</v>
      </c>
      <c r="L452" s="6" t="s">
        <v>100</v>
      </c>
    </row>
    <row r="453" spans="2:12" ht="105">
      <c r="B453" s="5">
        <v>94131500</v>
      </c>
      <c r="C453" s="15" t="s">
        <v>829</v>
      </c>
      <c r="D453" s="15" t="s">
        <v>78</v>
      </c>
      <c r="E453" s="15" t="s">
        <v>86</v>
      </c>
      <c r="F453" s="15" t="s">
        <v>92</v>
      </c>
      <c r="G453" s="15" t="s">
        <v>98</v>
      </c>
      <c r="H453" s="15">
        <f>45000000-152012</f>
        <v>44847988</v>
      </c>
      <c r="I453" s="15">
        <f>45000000-152012</f>
        <v>44847988</v>
      </c>
      <c r="J453" s="15" t="s">
        <v>32</v>
      </c>
      <c r="K453" s="15" t="s">
        <v>33</v>
      </c>
      <c r="L453" s="6" t="s">
        <v>100</v>
      </c>
    </row>
    <row r="454" spans="2:12" ht="90">
      <c r="B454" s="5">
        <v>80111601</v>
      </c>
      <c r="C454" s="15" t="s">
        <v>266</v>
      </c>
      <c r="D454" s="15" t="s">
        <v>77</v>
      </c>
      <c r="E454" s="15" t="s">
        <v>87</v>
      </c>
      <c r="F454" s="15" t="s">
        <v>92</v>
      </c>
      <c r="G454" s="15" t="s">
        <v>98</v>
      </c>
      <c r="H454" s="15">
        <v>24000000</v>
      </c>
      <c r="I454" s="15">
        <v>24000000</v>
      </c>
      <c r="J454" s="15" t="s">
        <v>32</v>
      </c>
      <c r="K454" s="15" t="s">
        <v>33</v>
      </c>
      <c r="L454" s="6" t="s">
        <v>100</v>
      </c>
    </row>
    <row r="455" spans="2:12" ht="45">
      <c r="B455" s="5">
        <v>801116</v>
      </c>
      <c r="C455" s="15" t="s">
        <v>267</v>
      </c>
      <c r="D455" s="15" t="s">
        <v>77</v>
      </c>
      <c r="E455" s="15" t="s">
        <v>87</v>
      </c>
      <c r="F455" s="15" t="s">
        <v>92</v>
      </c>
      <c r="G455" s="15" t="s">
        <v>98</v>
      </c>
      <c r="H455" s="15">
        <v>44000000</v>
      </c>
      <c r="I455" s="15">
        <v>44000000</v>
      </c>
      <c r="J455" s="15" t="s">
        <v>32</v>
      </c>
      <c r="K455" s="15" t="s">
        <v>33</v>
      </c>
      <c r="L455" s="6" t="s">
        <v>100</v>
      </c>
    </row>
    <row r="456" spans="2:12" ht="75">
      <c r="B456" s="5">
        <v>80111601</v>
      </c>
      <c r="C456" s="15" t="s">
        <v>268</v>
      </c>
      <c r="D456" s="15" t="s">
        <v>80</v>
      </c>
      <c r="E456" s="15" t="s">
        <v>86</v>
      </c>
      <c r="F456" s="15" t="s">
        <v>92</v>
      </c>
      <c r="G456" s="15" t="s">
        <v>98</v>
      </c>
      <c r="H456" s="15">
        <v>23442587</v>
      </c>
      <c r="I456" s="15">
        <v>23442587</v>
      </c>
      <c r="J456" s="15" t="s">
        <v>32</v>
      </c>
      <c r="K456" s="15" t="s">
        <v>33</v>
      </c>
      <c r="L456" s="6" t="s">
        <v>100</v>
      </c>
    </row>
    <row r="457" spans="2:12" ht="60">
      <c r="B457" s="5">
        <v>80111601</v>
      </c>
      <c r="C457" s="15" t="s">
        <v>269</v>
      </c>
      <c r="D457" s="15" t="s">
        <v>77</v>
      </c>
      <c r="E457" s="15" t="s">
        <v>87</v>
      </c>
      <c r="F457" s="15" t="s">
        <v>92</v>
      </c>
      <c r="G457" s="15" t="s">
        <v>98</v>
      </c>
      <c r="H457" s="15">
        <v>49500000</v>
      </c>
      <c r="I457" s="15">
        <v>49500000</v>
      </c>
      <c r="J457" s="15" t="s">
        <v>32</v>
      </c>
      <c r="K457" s="15" t="s">
        <v>33</v>
      </c>
      <c r="L457" s="6" t="s">
        <v>100</v>
      </c>
    </row>
    <row r="458" spans="2:12" ht="75">
      <c r="B458" s="5">
        <v>80111601</v>
      </c>
      <c r="C458" s="15" t="s">
        <v>270</v>
      </c>
      <c r="D458" s="15" t="s">
        <v>80</v>
      </c>
      <c r="E458" s="15" t="s">
        <v>86</v>
      </c>
      <c r="F458" s="15" t="s">
        <v>92</v>
      </c>
      <c r="G458" s="15" t="s">
        <v>98</v>
      </c>
      <c r="H458" s="15">
        <v>20000000</v>
      </c>
      <c r="I458" s="15">
        <v>20000000</v>
      </c>
      <c r="J458" s="15" t="s">
        <v>32</v>
      </c>
      <c r="K458" s="15" t="s">
        <v>33</v>
      </c>
      <c r="L458" s="6" t="s">
        <v>100</v>
      </c>
    </row>
    <row r="459" spans="2:12" ht="105">
      <c r="B459" s="5">
        <v>94131500</v>
      </c>
      <c r="C459" s="15" t="s">
        <v>829</v>
      </c>
      <c r="D459" s="15" t="s">
        <v>78</v>
      </c>
      <c r="E459" s="15" t="s">
        <v>86</v>
      </c>
      <c r="F459" s="15" t="s">
        <v>92</v>
      </c>
      <c r="G459" s="15" t="s">
        <v>98</v>
      </c>
      <c r="H459" s="15">
        <f>3584864000-30960000-75676119-15000000-17907833-28605137-39106011-517281968-45531000-39983828-95919220-63179333-80500000-69798000-95064888-97830624-43531520-155197482-153515818-92336151-683319773-174084090-115176416-140952294-673389779</f>
        <v>41016716</v>
      </c>
      <c r="I459" s="15">
        <f>3584864000-30960000-75676119-15000000-17907833-28605137-39106011-517281968-45531000-39983828-95919220-63179333-80500000-69798000-95064888-97830624-43531520-155197482-153515818-92336151-683319773-174084090-115176416-140952294-673389779</f>
        <v>41016716</v>
      </c>
      <c r="J459" s="15" t="s">
        <v>32</v>
      </c>
      <c r="K459" s="15" t="s">
        <v>33</v>
      </c>
      <c r="L459" s="6" t="s">
        <v>100</v>
      </c>
    </row>
    <row r="460" spans="2:12" ht="105">
      <c r="B460" s="5">
        <v>94131500</v>
      </c>
      <c r="C460" s="15" t="s">
        <v>830</v>
      </c>
      <c r="D460" s="15" t="s">
        <v>78</v>
      </c>
      <c r="E460" s="15" t="s">
        <v>86</v>
      </c>
      <c r="F460" s="15" t="s">
        <v>92</v>
      </c>
      <c r="G460" s="15" t="s">
        <v>98</v>
      </c>
      <c r="H460" s="15">
        <v>362266515</v>
      </c>
      <c r="I460" s="15">
        <v>362266515</v>
      </c>
      <c r="J460" s="15" t="s">
        <v>32</v>
      </c>
      <c r="K460" s="15" t="s">
        <v>33</v>
      </c>
      <c r="L460" s="6" t="s">
        <v>100</v>
      </c>
    </row>
    <row r="461" spans="2:12" ht="105">
      <c r="B461" s="5">
        <v>94131500</v>
      </c>
      <c r="C461" s="15" t="s">
        <v>802</v>
      </c>
      <c r="D461" s="15" t="s">
        <v>78</v>
      </c>
      <c r="E461" s="15" t="s">
        <v>86</v>
      </c>
      <c r="F461" s="15" t="s">
        <v>92</v>
      </c>
      <c r="G461" s="15" t="s">
        <v>98</v>
      </c>
      <c r="H461" s="15">
        <v>121622618</v>
      </c>
      <c r="I461" s="15">
        <v>121622618</v>
      </c>
      <c r="J461" s="15" t="s">
        <v>32</v>
      </c>
      <c r="K461" s="15" t="s">
        <v>33</v>
      </c>
      <c r="L461" s="6" t="s">
        <v>100</v>
      </c>
    </row>
    <row r="462" spans="2:12" ht="105">
      <c r="B462" s="5">
        <v>94131500</v>
      </c>
      <c r="C462" s="15" t="s">
        <v>803</v>
      </c>
      <c r="D462" s="15" t="s">
        <v>78</v>
      </c>
      <c r="E462" s="15" t="s">
        <v>86</v>
      </c>
      <c r="F462" s="15" t="s">
        <v>92</v>
      </c>
      <c r="G462" s="15" t="s">
        <v>98</v>
      </c>
      <c r="H462" s="15">
        <v>189500346</v>
      </c>
      <c r="I462" s="15">
        <v>189500346</v>
      </c>
      <c r="J462" s="15" t="s">
        <v>32</v>
      </c>
      <c r="K462" s="15" t="s">
        <v>33</v>
      </c>
      <c r="L462" s="6" t="s">
        <v>100</v>
      </c>
    </row>
    <row r="463" spans="2:12" ht="105">
      <c r="B463" s="5">
        <v>94131500</v>
      </c>
      <c r="C463" s="15" t="s">
        <v>831</v>
      </c>
      <c r="D463" s="15" t="s">
        <v>78</v>
      </c>
      <c r="E463" s="15" t="s">
        <v>86</v>
      </c>
      <c r="F463" s="15" t="s">
        <v>92</v>
      </c>
      <c r="G463" s="15" t="s">
        <v>98</v>
      </c>
      <c r="H463" s="15">
        <v>140952294</v>
      </c>
      <c r="I463" s="15">
        <v>140952294</v>
      </c>
      <c r="J463" s="15" t="s">
        <v>32</v>
      </c>
      <c r="K463" s="15" t="s">
        <v>33</v>
      </c>
      <c r="L463" s="6" t="s">
        <v>100</v>
      </c>
    </row>
    <row r="464" spans="2:12" ht="105">
      <c r="B464" s="5">
        <v>94131500</v>
      </c>
      <c r="C464" s="15" t="s">
        <v>832</v>
      </c>
      <c r="D464" s="15" t="s">
        <v>78</v>
      </c>
      <c r="E464" s="15" t="s">
        <v>86</v>
      </c>
      <c r="F464" s="15" t="s">
        <v>92</v>
      </c>
      <c r="G464" s="15" t="s">
        <v>98</v>
      </c>
      <c r="H464" s="15">
        <v>174084090</v>
      </c>
      <c r="I464" s="15">
        <v>174084090</v>
      </c>
      <c r="J464" s="15" t="s">
        <v>32</v>
      </c>
      <c r="K464" s="15" t="s">
        <v>33</v>
      </c>
      <c r="L464" s="6" t="s">
        <v>100</v>
      </c>
    </row>
    <row r="465" spans="2:12" ht="105">
      <c r="B465" s="5">
        <v>94131500</v>
      </c>
      <c r="C465" s="15" t="s">
        <v>812</v>
      </c>
      <c r="D465" s="15" t="s">
        <v>78</v>
      </c>
      <c r="E465" s="15" t="s">
        <v>86</v>
      </c>
      <c r="F465" s="15" t="s">
        <v>92</v>
      </c>
      <c r="G465" s="15" t="s">
        <v>98</v>
      </c>
      <c r="H465" s="15">
        <v>115176416</v>
      </c>
      <c r="I465" s="15">
        <v>115176416</v>
      </c>
      <c r="J465" s="15" t="s">
        <v>32</v>
      </c>
      <c r="K465" s="15" t="s">
        <v>33</v>
      </c>
      <c r="L465" s="6" t="s">
        <v>100</v>
      </c>
    </row>
    <row r="466" spans="2:12" ht="105">
      <c r="B466" s="5">
        <v>94131500</v>
      </c>
      <c r="C466" s="15" t="s">
        <v>833</v>
      </c>
      <c r="D466" s="15" t="s">
        <v>78</v>
      </c>
      <c r="E466" s="15" t="s">
        <v>86</v>
      </c>
      <c r="F466" s="15" t="s">
        <v>92</v>
      </c>
      <c r="G466" s="15" t="s">
        <v>98</v>
      </c>
      <c r="H466" s="15">
        <v>44053252</v>
      </c>
      <c r="I466" s="15">
        <v>44053252</v>
      </c>
      <c r="J466" s="15" t="s">
        <v>32</v>
      </c>
      <c r="K466" s="15" t="s">
        <v>33</v>
      </c>
      <c r="L466" s="6" t="s">
        <v>100</v>
      </c>
    </row>
    <row r="467" spans="2:12" ht="105">
      <c r="B467" s="5">
        <v>94131500</v>
      </c>
      <c r="C467" s="15" t="s">
        <v>806</v>
      </c>
      <c r="D467" s="15" t="s">
        <v>78</v>
      </c>
      <c r="E467" s="15" t="s">
        <v>86</v>
      </c>
      <c r="F467" s="15" t="s">
        <v>92</v>
      </c>
      <c r="G467" s="15" t="s">
        <v>98</v>
      </c>
      <c r="H467" s="15">
        <v>63171734</v>
      </c>
      <c r="I467" s="15">
        <v>63171734</v>
      </c>
      <c r="J467" s="15" t="s">
        <v>32</v>
      </c>
      <c r="K467" s="15" t="s">
        <v>33</v>
      </c>
      <c r="L467" s="6" t="s">
        <v>100</v>
      </c>
    </row>
    <row r="468" spans="2:12" ht="105">
      <c r="B468" s="5">
        <v>94131500</v>
      </c>
      <c r="C468" s="15" t="s">
        <v>813</v>
      </c>
      <c r="D468" s="15" t="s">
        <v>78</v>
      </c>
      <c r="E468" s="15" t="s">
        <v>86</v>
      </c>
      <c r="F468" s="15" t="s">
        <v>92</v>
      </c>
      <c r="G468" s="15" t="s">
        <v>98</v>
      </c>
      <c r="H468" s="15">
        <v>129923435</v>
      </c>
      <c r="I468" s="15">
        <v>129923435</v>
      </c>
      <c r="J468" s="15" t="s">
        <v>32</v>
      </c>
      <c r="K468" s="15" t="s">
        <v>33</v>
      </c>
      <c r="L468" s="6" t="s">
        <v>100</v>
      </c>
    </row>
    <row r="469" spans="2:12" ht="105">
      <c r="B469" s="5">
        <v>94131500</v>
      </c>
      <c r="C469" s="15" t="s">
        <v>805</v>
      </c>
      <c r="D469" s="15" t="s">
        <v>78</v>
      </c>
      <c r="E469" s="15" t="s">
        <v>86</v>
      </c>
      <c r="F469" s="15" t="s">
        <v>92</v>
      </c>
      <c r="G469" s="15" t="s">
        <v>98</v>
      </c>
      <c r="H469" s="15">
        <v>108571740</v>
      </c>
      <c r="I469" s="15">
        <v>108571740</v>
      </c>
      <c r="J469" s="15" t="s">
        <v>32</v>
      </c>
      <c r="K469" s="15" t="s">
        <v>33</v>
      </c>
      <c r="L469" s="6" t="s">
        <v>100</v>
      </c>
    </row>
    <row r="470" spans="2:12" ht="105">
      <c r="B470" s="5">
        <v>94131500</v>
      </c>
      <c r="C470" s="15" t="s">
        <v>814</v>
      </c>
      <c r="D470" s="15" t="s">
        <v>78</v>
      </c>
      <c r="E470" s="15" t="s">
        <v>86</v>
      </c>
      <c r="F470" s="15" t="s">
        <v>92</v>
      </c>
      <c r="G470" s="15" t="s">
        <v>98</v>
      </c>
      <c r="H470" s="15">
        <v>137460947</v>
      </c>
      <c r="I470" s="15">
        <v>137460947</v>
      </c>
      <c r="J470" s="15" t="s">
        <v>32</v>
      </c>
      <c r="K470" s="15" t="s">
        <v>33</v>
      </c>
      <c r="L470" s="6" t="s">
        <v>100</v>
      </c>
    </row>
    <row r="471" spans="2:12" ht="105">
      <c r="B471" s="5">
        <v>94131500</v>
      </c>
      <c r="C471" s="15" t="s">
        <v>800</v>
      </c>
      <c r="D471" s="15" t="s">
        <v>78</v>
      </c>
      <c r="E471" s="15" t="s">
        <v>86</v>
      </c>
      <c r="F471" s="15" t="s">
        <v>92</v>
      </c>
      <c r="G471" s="15" t="s">
        <v>98</v>
      </c>
      <c r="H471" s="15">
        <v>200138665</v>
      </c>
      <c r="I471" s="15">
        <v>200138665</v>
      </c>
      <c r="J471" s="15" t="s">
        <v>32</v>
      </c>
      <c r="K471" s="15" t="s">
        <v>33</v>
      </c>
      <c r="L471" s="6" t="s">
        <v>100</v>
      </c>
    </row>
    <row r="472" spans="2:12" ht="105">
      <c r="B472" s="5">
        <v>94131500</v>
      </c>
      <c r="C472" s="15" t="s">
        <v>834</v>
      </c>
      <c r="D472" s="15" t="s">
        <v>78</v>
      </c>
      <c r="E472" s="15" t="s">
        <v>86</v>
      </c>
      <c r="F472" s="15" t="s">
        <v>92</v>
      </c>
      <c r="G472" s="15" t="s">
        <v>98</v>
      </c>
      <c r="H472" s="15">
        <v>92336151</v>
      </c>
      <c r="I472" s="15">
        <v>92336151</v>
      </c>
      <c r="J472" s="15" t="s">
        <v>32</v>
      </c>
      <c r="K472" s="15" t="s">
        <v>33</v>
      </c>
      <c r="L472" s="6" t="s">
        <v>100</v>
      </c>
    </row>
    <row r="473" spans="2:12" ht="105">
      <c r="B473" s="5">
        <v>94131500</v>
      </c>
      <c r="C473" s="15" t="s">
        <v>835</v>
      </c>
      <c r="D473" s="15" t="s">
        <v>78</v>
      </c>
      <c r="E473" s="15" t="s">
        <v>86</v>
      </c>
      <c r="F473" s="15" t="s">
        <v>92</v>
      </c>
      <c r="G473" s="15" t="s">
        <v>98</v>
      </c>
      <c r="H473" s="15">
        <v>155197482</v>
      </c>
      <c r="I473" s="15">
        <v>155197482</v>
      </c>
      <c r="J473" s="15" t="s">
        <v>32</v>
      </c>
      <c r="K473" s="15" t="s">
        <v>33</v>
      </c>
      <c r="L473" s="6" t="s">
        <v>100</v>
      </c>
    </row>
    <row r="474" spans="2:12" ht="105">
      <c r="B474" s="5">
        <v>94131500</v>
      </c>
      <c r="C474" s="15" t="s">
        <v>836</v>
      </c>
      <c r="D474" s="15" t="s">
        <v>78</v>
      </c>
      <c r="E474" s="15" t="s">
        <v>86</v>
      </c>
      <c r="F474" s="15" t="s">
        <v>92</v>
      </c>
      <c r="G474" s="15" t="s">
        <v>98</v>
      </c>
      <c r="H474" s="15">
        <v>153515818</v>
      </c>
      <c r="I474" s="15">
        <v>153515818</v>
      </c>
      <c r="J474" s="15" t="s">
        <v>32</v>
      </c>
      <c r="K474" s="15" t="s">
        <v>33</v>
      </c>
      <c r="L474" s="6" t="s">
        <v>100</v>
      </c>
    </row>
    <row r="475" spans="2:12" ht="105">
      <c r="B475" s="5">
        <v>94131500</v>
      </c>
      <c r="C475" s="15" t="s">
        <v>837</v>
      </c>
      <c r="D475" s="15" t="s">
        <v>78</v>
      </c>
      <c r="E475" s="15" t="s">
        <v>86</v>
      </c>
      <c r="F475" s="15" t="s">
        <v>92</v>
      </c>
      <c r="G475" s="15" t="s">
        <v>98</v>
      </c>
      <c r="H475" s="15">
        <v>43531520</v>
      </c>
      <c r="I475" s="15">
        <v>43531520</v>
      </c>
      <c r="J475" s="15" t="s">
        <v>32</v>
      </c>
      <c r="K475" s="15" t="s">
        <v>33</v>
      </c>
      <c r="L475" s="6" t="s">
        <v>100</v>
      </c>
    </row>
    <row r="476" spans="2:12" ht="105">
      <c r="B476" s="5">
        <v>94131500</v>
      </c>
      <c r="C476" s="15" t="s">
        <v>807</v>
      </c>
      <c r="D476" s="15" t="s">
        <v>78</v>
      </c>
      <c r="E476" s="15" t="s">
        <v>86</v>
      </c>
      <c r="F476" s="15" t="s">
        <v>92</v>
      </c>
      <c r="G476" s="15" t="s">
        <v>98</v>
      </c>
      <c r="H476" s="15">
        <v>97830624</v>
      </c>
      <c r="I476" s="15">
        <v>97830624</v>
      </c>
      <c r="J476" s="15" t="s">
        <v>32</v>
      </c>
      <c r="K476" s="15" t="s">
        <v>33</v>
      </c>
      <c r="L476" s="6" t="s">
        <v>100</v>
      </c>
    </row>
    <row r="477" spans="2:12" ht="105">
      <c r="B477" s="5">
        <v>94131500</v>
      </c>
      <c r="C477" s="15" t="s">
        <v>802</v>
      </c>
      <c r="D477" s="15" t="s">
        <v>84</v>
      </c>
      <c r="E477" s="15" t="s">
        <v>86</v>
      </c>
      <c r="F477" s="15" t="s">
        <v>92</v>
      </c>
      <c r="G477" s="15" t="s">
        <v>98</v>
      </c>
      <c r="H477" s="15">
        <v>69798000</v>
      </c>
      <c r="I477" s="15">
        <v>69798000</v>
      </c>
      <c r="J477" s="15" t="s">
        <v>32</v>
      </c>
      <c r="K477" s="15" t="s">
        <v>33</v>
      </c>
      <c r="L477" s="6" t="s">
        <v>100</v>
      </c>
    </row>
    <row r="478" spans="2:12" ht="105">
      <c r="B478" s="5">
        <v>94131500</v>
      </c>
      <c r="C478" s="15" t="s">
        <v>819</v>
      </c>
      <c r="D478" s="15" t="s">
        <v>78</v>
      </c>
      <c r="E478" s="15" t="s">
        <v>86</v>
      </c>
      <c r="F478" s="15" t="s">
        <v>92</v>
      </c>
      <c r="G478" s="15" t="s">
        <v>98</v>
      </c>
      <c r="H478" s="15">
        <v>95064888</v>
      </c>
      <c r="I478" s="15">
        <v>95064888</v>
      </c>
      <c r="J478" s="15" t="s">
        <v>32</v>
      </c>
      <c r="K478" s="15" t="s">
        <v>33</v>
      </c>
      <c r="L478" s="6" t="s">
        <v>100</v>
      </c>
    </row>
    <row r="479" spans="2:12" ht="105">
      <c r="B479" s="5">
        <v>94131500</v>
      </c>
      <c r="C479" s="15" t="s">
        <v>803</v>
      </c>
      <c r="D479" s="15" t="s">
        <v>84</v>
      </c>
      <c r="E479" s="15" t="s">
        <v>86</v>
      </c>
      <c r="F479" s="15" t="s">
        <v>92</v>
      </c>
      <c r="G479" s="15" t="s">
        <v>98</v>
      </c>
      <c r="H479" s="15">
        <v>80500000</v>
      </c>
      <c r="I479" s="15">
        <v>80500000</v>
      </c>
      <c r="J479" s="15" t="s">
        <v>32</v>
      </c>
      <c r="K479" s="15" t="s">
        <v>33</v>
      </c>
      <c r="L479" s="6" t="s">
        <v>100</v>
      </c>
    </row>
    <row r="480" spans="2:12" ht="105">
      <c r="B480" s="5">
        <v>94131500</v>
      </c>
      <c r="C480" s="15" t="s">
        <v>838</v>
      </c>
      <c r="D480" s="15" t="s">
        <v>84</v>
      </c>
      <c r="E480" s="15" t="s">
        <v>86</v>
      </c>
      <c r="F480" s="15" t="s">
        <v>92</v>
      </c>
      <c r="G480" s="15" t="s">
        <v>98</v>
      </c>
      <c r="H480" s="15">
        <v>63179333</v>
      </c>
      <c r="I480" s="15">
        <v>63179333</v>
      </c>
      <c r="J480" s="15" t="s">
        <v>32</v>
      </c>
      <c r="K480" s="15" t="s">
        <v>33</v>
      </c>
      <c r="L480" s="6" t="s">
        <v>100</v>
      </c>
    </row>
    <row r="481" spans="2:12" ht="105">
      <c r="B481" s="5">
        <v>94131500</v>
      </c>
      <c r="C481" s="15" t="s">
        <v>839</v>
      </c>
      <c r="D481" s="15" t="s">
        <v>84</v>
      </c>
      <c r="E481" s="15" t="s">
        <v>86</v>
      </c>
      <c r="F481" s="15" t="s">
        <v>92</v>
      </c>
      <c r="G481" s="15" t="s">
        <v>98</v>
      </c>
      <c r="H481" s="15">
        <v>95919220</v>
      </c>
      <c r="I481" s="15">
        <v>95919220</v>
      </c>
      <c r="J481" s="15" t="s">
        <v>32</v>
      </c>
      <c r="K481" s="15" t="s">
        <v>33</v>
      </c>
      <c r="L481" s="6" t="s">
        <v>100</v>
      </c>
    </row>
    <row r="482" spans="2:12" ht="105">
      <c r="B482" s="5">
        <v>94131500</v>
      </c>
      <c r="C482" s="15" t="s">
        <v>813</v>
      </c>
      <c r="D482" s="15" t="s">
        <v>84</v>
      </c>
      <c r="E482" s="15" t="s">
        <v>86</v>
      </c>
      <c r="F482" s="15" t="s">
        <v>92</v>
      </c>
      <c r="G482" s="15" t="s">
        <v>98</v>
      </c>
      <c r="H482" s="15">
        <v>45531000</v>
      </c>
      <c r="I482" s="15">
        <v>45531000</v>
      </c>
      <c r="J482" s="15" t="s">
        <v>32</v>
      </c>
      <c r="K482" s="15" t="s">
        <v>33</v>
      </c>
      <c r="L482" s="6" t="s">
        <v>100</v>
      </c>
    </row>
    <row r="483" spans="2:12" ht="105">
      <c r="B483" s="5">
        <v>94131500</v>
      </c>
      <c r="C483" s="15" t="s">
        <v>831</v>
      </c>
      <c r="D483" s="15" t="s">
        <v>84</v>
      </c>
      <c r="E483" s="15" t="s">
        <v>86</v>
      </c>
      <c r="F483" s="15" t="s">
        <v>92</v>
      </c>
      <c r="G483" s="15" t="s">
        <v>98</v>
      </c>
      <c r="H483" s="15">
        <v>39983828</v>
      </c>
      <c r="I483" s="15">
        <v>39983828</v>
      </c>
      <c r="J483" s="15" t="s">
        <v>32</v>
      </c>
      <c r="K483" s="15" t="s">
        <v>33</v>
      </c>
      <c r="L483" s="6" t="s">
        <v>100</v>
      </c>
    </row>
    <row r="484" spans="2:12" ht="105">
      <c r="B484" s="5">
        <v>94131500</v>
      </c>
      <c r="C484" s="15" t="s">
        <v>800</v>
      </c>
      <c r="D484" s="15" t="s">
        <v>84</v>
      </c>
      <c r="E484" s="15" t="s">
        <v>86</v>
      </c>
      <c r="F484" s="15" t="s">
        <v>92</v>
      </c>
      <c r="G484" s="15" t="s">
        <v>98</v>
      </c>
      <c r="H484" s="15">
        <v>194725658</v>
      </c>
      <c r="I484" s="15">
        <v>194725658</v>
      </c>
      <c r="J484" s="15" t="s">
        <v>32</v>
      </c>
      <c r="K484" s="15" t="s">
        <v>33</v>
      </c>
      <c r="L484" s="6" t="s">
        <v>100</v>
      </c>
    </row>
    <row r="485" spans="2:12" ht="105">
      <c r="B485" s="5">
        <v>94131500</v>
      </c>
      <c r="C485" s="15" t="s">
        <v>804</v>
      </c>
      <c r="D485" s="15" t="s">
        <v>84</v>
      </c>
      <c r="E485" s="15" t="s">
        <v>86</v>
      </c>
      <c r="F485" s="15" t="s">
        <v>92</v>
      </c>
      <c r="G485" s="15" t="s">
        <v>98</v>
      </c>
      <c r="H485" s="15">
        <v>298010720</v>
      </c>
      <c r="I485" s="15">
        <v>298010720</v>
      </c>
      <c r="J485" s="15" t="s">
        <v>32</v>
      </c>
      <c r="K485" s="15" t="s">
        <v>33</v>
      </c>
      <c r="L485" s="6" t="s">
        <v>100</v>
      </c>
    </row>
    <row r="486" spans="2:12" ht="105">
      <c r="B486" s="5">
        <v>94131500</v>
      </c>
      <c r="C486" s="15" t="s">
        <v>835</v>
      </c>
      <c r="D486" s="15" t="s">
        <v>84</v>
      </c>
      <c r="E486" s="15" t="s">
        <v>86</v>
      </c>
      <c r="F486" s="15" t="s">
        <v>92</v>
      </c>
      <c r="G486" s="15" t="s">
        <v>98</v>
      </c>
      <c r="H486" s="15">
        <v>24545590</v>
      </c>
      <c r="I486" s="15">
        <v>24545590</v>
      </c>
      <c r="J486" s="15" t="s">
        <v>32</v>
      </c>
      <c r="K486" s="15" t="s">
        <v>33</v>
      </c>
      <c r="L486" s="6" t="s">
        <v>100</v>
      </c>
    </row>
    <row r="487" spans="2:12" ht="105">
      <c r="B487" s="5">
        <v>94131500</v>
      </c>
      <c r="C487" s="15" t="s">
        <v>812</v>
      </c>
      <c r="D487" s="15" t="s">
        <v>84</v>
      </c>
      <c r="E487" s="15" t="s">
        <v>86</v>
      </c>
      <c r="F487" s="15" t="s">
        <v>92</v>
      </c>
      <c r="G487" s="15" t="s">
        <v>98</v>
      </c>
      <c r="H487" s="15">
        <v>39106011</v>
      </c>
      <c r="I487" s="15">
        <v>39106011</v>
      </c>
      <c r="J487" s="15" t="s">
        <v>32</v>
      </c>
      <c r="K487" s="15" t="s">
        <v>33</v>
      </c>
      <c r="L487" s="6" t="s">
        <v>100</v>
      </c>
    </row>
    <row r="488" spans="2:12" ht="105">
      <c r="B488" s="5">
        <v>94131500</v>
      </c>
      <c r="C488" s="15" t="s">
        <v>814</v>
      </c>
      <c r="D488" s="15" t="s">
        <v>84</v>
      </c>
      <c r="E488" s="15" t="s">
        <v>86</v>
      </c>
      <c r="F488" s="15" t="s">
        <v>92</v>
      </c>
      <c r="G488" s="15" t="s">
        <v>98</v>
      </c>
      <c r="H488" s="15">
        <v>28605137</v>
      </c>
      <c r="I488" s="15">
        <v>28605137</v>
      </c>
      <c r="J488" s="15" t="s">
        <v>32</v>
      </c>
      <c r="K488" s="15" t="s">
        <v>33</v>
      </c>
      <c r="L488" s="6" t="s">
        <v>100</v>
      </c>
    </row>
    <row r="489" spans="2:12" ht="105">
      <c r="B489" s="5">
        <v>94131500</v>
      </c>
      <c r="C489" s="15" t="s">
        <v>816</v>
      </c>
      <c r="D489" s="15" t="s">
        <v>84</v>
      </c>
      <c r="E489" s="15" t="s">
        <v>86</v>
      </c>
      <c r="F489" s="15" t="s">
        <v>92</v>
      </c>
      <c r="G489" s="15" t="s">
        <v>98</v>
      </c>
      <c r="H489" s="15">
        <v>17907833</v>
      </c>
      <c r="I489" s="15">
        <v>17907833</v>
      </c>
      <c r="J489" s="15" t="s">
        <v>32</v>
      </c>
      <c r="K489" s="15" t="s">
        <v>33</v>
      </c>
      <c r="L489" s="6" t="s">
        <v>100</v>
      </c>
    </row>
    <row r="490" spans="2:12" ht="105">
      <c r="B490" s="5">
        <v>94131500</v>
      </c>
      <c r="C490" s="15" t="s">
        <v>823</v>
      </c>
      <c r="D490" s="15" t="s">
        <v>84</v>
      </c>
      <c r="E490" s="15" t="s">
        <v>86</v>
      </c>
      <c r="F490" s="15" t="s">
        <v>92</v>
      </c>
      <c r="G490" s="15" t="s">
        <v>98</v>
      </c>
      <c r="H490" s="15">
        <v>15000000</v>
      </c>
      <c r="I490" s="15">
        <v>15000000</v>
      </c>
      <c r="J490" s="15" t="s">
        <v>32</v>
      </c>
      <c r="K490" s="15" t="s">
        <v>33</v>
      </c>
      <c r="L490" s="6" t="s">
        <v>100</v>
      </c>
    </row>
    <row r="491" spans="2:12" ht="105">
      <c r="B491" s="5">
        <v>94131500</v>
      </c>
      <c r="C491" s="15" t="s">
        <v>836</v>
      </c>
      <c r="D491" s="15" t="s">
        <v>75</v>
      </c>
      <c r="E491" s="15" t="s">
        <v>86</v>
      </c>
      <c r="F491" s="15" t="s">
        <v>92</v>
      </c>
      <c r="G491" s="15" t="s">
        <v>98</v>
      </c>
      <c r="H491" s="15">
        <v>75676119</v>
      </c>
      <c r="I491" s="15">
        <v>75676119</v>
      </c>
      <c r="J491" s="15" t="s">
        <v>32</v>
      </c>
      <c r="K491" s="15" t="s">
        <v>33</v>
      </c>
      <c r="L491" s="6" t="s">
        <v>100</v>
      </c>
    </row>
    <row r="492" spans="2:12" ht="105">
      <c r="B492" s="5">
        <v>94131500</v>
      </c>
      <c r="C492" s="15" t="s">
        <v>807</v>
      </c>
      <c r="D492" s="15" t="s">
        <v>75</v>
      </c>
      <c r="E492" s="15" t="s">
        <v>86</v>
      </c>
      <c r="F492" s="15" t="s">
        <v>92</v>
      </c>
      <c r="G492" s="15" t="s">
        <v>98</v>
      </c>
      <c r="H492" s="15">
        <v>30960000</v>
      </c>
      <c r="I492" s="15">
        <v>30960000</v>
      </c>
      <c r="J492" s="15" t="s">
        <v>32</v>
      </c>
      <c r="K492" s="15" t="s">
        <v>33</v>
      </c>
      <c r="L492" s="6" t="s">
        <v>100</v>
      </c>
    </row>
    <row r="493" spans="2:12" ht="45">
      <c r="B493" s="5">
        <v>94131500</v>
      </c>
      <c r="C493" s="15" t="s">
        <v>840</v>
      </c>
      <c r="D493" s="15" t="s">
        <v>78</v>
      </c>
      <c r="E493" s="15" t="s">
        <v>86</v>
      </c>
      <c r="F493" s="15" t="s">
        <v>92</v>
      </c>
      <c r="G493" s="15" t="s">
        <v>98</v>
      </c>
      <c r="H493" s="15">
        <v>276000000</v>
      </c>
      <c r="I493" s="15">
        <v>276000000</v>
      </c>
      <c r="J493" s="15" t="s">
        <v>32</v>
      </c>
      <c r="K493" s="15" t="s">
        <v>33</v>
      </c>
      <c r="L493" s="6" t="s">
        <v>100</v>
      </c>
    </row>
    <row r="494" spans="2:12" ht="45">
      <c r="B494" s="5">
        <v>94131500</v>
      </c>
      <c r="C494" s="15" t="s">
        <v>271</v>
      </c>
      <c r="D494" s="15" t="s">
        <v>75</v>
      </c>
      <c r="E494" s="15" t="s">
        <v>86</v>
      </c>
      <c r="F494" s="15" t="s">
        <v>92</v>
      </c>
      <c r="G494" s="15" t="s">
        <v>98</v>
      </c>
      <c r="H494" s="15">
        <v>224000000</v>
      </c>
      <c r="I494" s="15">
        <v>224000000</v>
      </c>
      <c r="J494" s="15" t="s">
        <v>32</v>
      </c>
      <c r="K494" s="15" t="s">
        <v>33</v>
      </c>
      <c r="L494" s="6" t="s">
        <v>100</v>
      </c>
    </row>
    <row r="495" spans="2:12" ht="75">
      <c r="B495" s="5" t="s">
        <v>52</v>
      </c>
      <c r="C495" s="15" t="s">
        <v>272</v>
      </c>
      <c r="D495" s="15" t="s">
        <v>75</v>
      </c>
      <c r="E495" s="15" t="s">
        <v>86</v>
      </c>
      <c r="F495" s="15" t="s">
        <v>96</v>
      </c>
      <c r="G495" s="15" t="s">
        <v>98</v>
      </c>
      <c r="H495" s="15">
        <v>1460000000</v>
      </c>
      <c r="I495" s="15">
        <v>1460000000</v>
      </c>
      <c r="J495" s="15" t="s">
        <v>32</v>
      </c>
      <c r="K495" s="15" t="s">
        <v>33</v>
      </c>
      <c r="L495" s="6" t="s">
        <v>100</v>
      </c>
    </row>
    <row r="496" spans="2:12" ht="90">
      <c r="B496" s="5">
        <v>92101501</v>
      </c>
      <c r="C496" s="15" t="s">
        <v>841</v>
      </c>
      <c r="D496" s="15" t="s">
        <v>83</v>
      </c>
      <c r="E496" s="15" t="s">
        <v>86</v>
      </c>
      <c r="F496" s="15" t="s">
        <v>96</v>
      </c>
      <c r="G496" s="15" t="s">
        <v>98</v>
      </c>
      <c r="H496" s="15">
        <v>192585968</v>
      </c>
      <c r="I496" s="15">
        <v>192585968</v>
      </c>
      <c r="J496" s="15" t="s">
        <v>32</v>
      </c>
      <c r="K496" s="15" t="s">
        <v>33</v>
      </c>
      <c r="L496" s="6" t="s">
        <v>100</v>
      </c>
    </row>
    <row r="497" spans="2:12" ht="105">
      <c r="B497" s="5" t="s">
        <v>53</v>
      </c>
      <c r="C497" s="15" t="s">
        <v>273</v>
      </c>
      <c r="D497" s="15" t="s">
        <v>75</v>
      </c>
      <c r="E497" s="15" t="s">
        <v>86</v>
      </c>
      <c r="F497" s="15" t="s">
        <v>96</v>
      </c>
      <c r="G497" s="15" t="s">
        <v>98</v>
      </c>
      <c r="H497" s="15">
        <f>1180000000-324000000</f>
        <v>856000000</v>
      </c>
      <c r="I497" s="15">
        <f>1180000000-324000000</f>
        <v>856000000</v>
      </c>
      <c r="J497" s="15" t="s">
        <v>32</v>
      </c>
      <c r="K497" s="15" t="s">
        <v>33</v>
      </c>
      <c r="L497" s="6" t="s">
        <v>100</v>
      </c>
    </row>
    <row r="498" spans="2:12" ht="105">
      <c r="B498" s="5" t="s">
        <v>53</v>
      </c>
      <c r="C498" s="15" t="s">
        <v>273</v>
      </c>
      <c r="D498" s="15" t="s">
        <v>75</v>
      </c>
      <c r="E498" s="15" t="s">
        <v>86</v>
      </c>
      <c r="F498" s="15" t="s">
        <v>96</v>
      </c>
      <c r="G498" s="15" t="s">
        <v>98</v>
      </c>
      <c r="H498" s="15">
        <v>324000000</v>
      </c>
      <c r="I498" s="15">
        <v>324000000</v>
      </c>
      <c r="J498" s="15" t="s">
        <v>32</v>
      </c>
      <c r="K498" s="15" t="s">
        <v>33</v>
      </c>
      <c r="L498" s="6" t="s">
        <v>100</v>
      </c>
    </row>
    <row r="499" spans="2:12" ht="75">
      <c r="B499" s="5" t="s">
        <v>47</v>
      </c>
      <c r="C499" s="15" t="s">
        <v>194</v>
      </c>
      <c r="D499" s="15" t="s">
        <v>75</v>
      </c>
      <c r="E499" s="15" t="s">
        <v>86</v>
      </c>
      <c r="F499" s="15" t="s">
        <v>93</v>
      </c>
      <c r="G499" s="15" t="s">
        <v>98</v>
      </c>
      <c r="H499" s="15">
        <v>250000000</v>
      </c>
      <c r="I499" s="15">
        <v>250000000</v>
      </c>
      <c r="J499" s="15" t="s">
        <v>32</v>
      </c>
      <c r="K499" s="15" t="s">
        <v>33</v>
      </c>
      <c r="L499" s="6" t="s">
        <v>100</v>
      </c>
    </row>
    <row r="500" spans="2:12" ht="60">
      <c r="B500" s="5" t="s">
        <v>54</v>
      </c>
      <c r="C500" s="15" t="s">
        <v>274</v>
      </c>
      <c r="D500" s="15" t="s">
        <v>80</v>
      </c>
      <c r="E500" s="15" t="s">
        <v>33</v>
      </c>
      <c r="F500" s="15" t="s">
        <v>94</v>
      </c>
      <c r="G500" s="15" t="s">
        <v>98</v>
      </c>
      <c r="H500" s="15">
        <v>18457679</v>
      </c>
      <c r="I500" s="15">
        <v>18457679</v>
      </c>
      <c r="J500" s="15" t="s">
        <v>32</v>
      </c>
      <c r="K500" s="15" t="s">
        <v>33</v>
      </c>
      <c r="L500" s="6" t="s">
        <v>100</v>
      </c>
    </row>
    <row r="501" spans="2:12" ht="60">
      <c r="B501" s="5" t="s">
        <v>37</v>
      </c>
      <c r="C501" s="15" t="s">
        <v>275</v>
      </c>
      <c r="D501" s="15" t="s">
        <v>75</v>
      </c>
      <c r="E501" s="15" t="s">
        <v>86</v>
      </c>
      <c r="F501" s="15" t="s">
        <v>93</v>
      </c>
      <c r="G501" s="15" t="s">
        <v>98</v>
      </c>
      <c r="H501" s="15">
        <v>90000000</v>
      </c>
      <c r="I501" s="15">
        <v>90000000</v>
      </c>
      <c r="J501" s="15" t="s">
        <v>32</v>
      </c>
      <c r="K501" s="15" t="s">
        <v>33</v>
      </c>
      <c r="L501" s="6" t="s">
        <v>100</v>
      </c>
    </row>
    <row r="502" spans="2:12" ht="60">
      <c r="B502" s="5" t="s">
        <v>37</v>
      </c>
      <c r="C502" s="15" t="s">
        <v>275</v>
      </c>
      <c r="D502" s="15" t="s">
        <v>75</v>
      </c>
      <c r="E502" s="15" t="s">
        <v>86</v>
      </c>
      <c r="F502" s="15" t="s">
        <v>93</v>
      </c>
      <c r="G502" s="15" t="s">
        <v>98</v>
      </c>
      <c r="H502" s="15">
        <v>86000000</v>
      </c>
      <c r="I502" s="15">
        <v>86000000</v>
      </c>
      <c r="J502" s="15" t="s">
        <v>32</v>
      </c>
      <c r="K502" s="15" t="s">
        <v>33</v>
      </c>
      <c r="L502" s="6" t="s">
        <v>100</v>
      </c>
    </row>
    <row r="503" spans="2:12" ht="45">
      <c r="B503" s="5">
        <v>83111600</v>
      </c>
      <c r="C503" s="15" t="s">
        <v>276</v>
      </c>
      <c r="D503" s="15" t="s">
        <v>78</v>
      </c>
      <c r="E503" s="15" t="s">
        <v>86</v>
      </c>
      <c r="F503" s="15" t="s">
        <v>92</v>
      </c>
      <c r="G503" s="15" t="s">
        <v>98</v>
      </c>
      <c r="H503" s="15">
        <v>2073600</v>
      </c>
      <c r="I503" s="15">
        <v>2073600</v>
      </c>
      <c r="J503" s="15" t="s">
        <v>32</v>
      </c>
      <c r="K503" s="15" t="s">
        <v>33</v>
      </c>
      <c r="L503" s="6" t="s">
        <v>100</v>
      </c>
    </row>
    <row r="504" spans="2:12" ht="75">
      <c r="B504" s="5">
        <v>78102200</v>
      </c>
      <c r="C504" s="15" t="s">
        <v>277</v>
      </c>
      <c r="D504" s="15" t="s">
        <v>83</v>
      </c>
      <c r="E504" s="15" t="s">
        <v>86</v>
      </c>
      <c r="F504" s="15" t="s">
        <v>95</v>
      </c>
      <c r="G504" s="15" t="s">
        <v>98</v>
      </c>
      <c r="H504" s="15">
        <v>11000000</v>
      </c>
      <c r="I504" s="15">
        <v>11000000</v>
      </c>
      <c r="J504" s="15" t="s">
        <v>32</v>
      </c>
      <c r="K504" s="15" t="s">
        <v>33</v>
      </c>
      <c r="L504" s="6" t="s">
        <v>100</v>
      </c>
    </row>
    <row r="505" spans="2:12" ht="105">
      <c r="B505" s="5">
        <v>94131500</v>
      </c>
      <c r="C505" s="15" t="s">
        <v>842</v>
      </c>
      <c r="D505" s="15" t="s">
        <v>82</v>
      </c>
      <c r="E505" s="15" t="s">
        <v>86</v>
      </c>
      <c r="F505" s="15" t="s">
        <v>92</v>
      </c>
      <c r="G505" s="15" t="s">
        <v>98</v>
      </c>
      <c r="H505" s="15">
        <v>1138000</v>
      </c>
      <c r="I505" s="15">
        <v>1138000</v>
      </c>
      <c r="J505" s="15" t="s">
        <v>32</v>
      </c>
      <c r="K505" s="15" t="s">
        <v>33</v>
      </c>
      <c r="L505" s="6" t="s">
        <v>100</v>
      </c>
    </row>
    <row r="506" spans="2:12" ht="105">
      <c r="B506" s="5">
        <v>94131500</v>
      </c>
      <c r="C506" s="15" t="s">
        <v>792</v>
      </c>
      <c r="D506" s="15" t="s">
        <v>80</v>
      </c>
      <c r="E506" s="15" t="s">
        <v>86</v>
      </c>
      <c r="F506" s="15" t="s">
        <v>92</v>
      </c>
      <c r="G506" s="15" t="s">
        <v>98</v>
      </c>
      <c r="H506" s="15">
        <v>20258115</v>
      </c>
      <c r="I506" s="15">
        <v>20258115</v>
      </c>
      <c r="J506" s="15" t="s">
        <v>32</v>
      </c>
      <c r="K506" s="15" t="s">
        <v>33</v>
      </c>
      <c r="L506" s="6" t="s">
        <v>100</v>
      </c>
    </row>
    <row r="507" spans="2:12" ht="120">
      <c r="B507" s="5">
        <v>94131500</v>
      </c>
      <c r="C507" s="15" t="s">
        <v>843</v>
      </c>
      <c r="D507" s="15" t="s">
        <v>82</v>
      </c>
      <c r="E507" s="15" t="s">
        <v>86</v>
      </c>
      <c r="F507" s="15" t="s">
        <v>92</v>
      </c>
      <c r="G507" s="15" t="s">
        <v>98</v>
      </c>
      <c r="H507" s="15">
        <f>13903841+1985400</f>
        <v>15889241</v>
      </c>
      <c r="I507" s="15">
        <f>13903841+1985400</f>
        <v>15889241</v>
      </c>
      <c r="J507" s="15" t="s">
        <v>32</v>
      </c>
      <c r="K507" s="15" t="s">
        <v>33</v>
      </c>
      <c r="L507" s="6" t="s">
        <v>100</v>
      </c>
    </row>
    <row r="508" spans="2:12" ht="105">
      <c r="B508" s="5">
        <v>94131500</v>
      </c>
      <c r="C508" s="15" t="s">
        <v>844</v>
      </c>
      <c r="D508" s="15" t="s">
        <v>82</v>
      </c>
      <c r="E508" s="15" t="s">
        <v>86</v>
      </c>
      <c r="F508" s="15" t="s">
        <v>92</v>
      </c>
      <c r="G508" s="15" t="s">
        <v>98</v>
      </c>
      <c r="H508" s="15">
        <v>20000000</v>
      </c>
      <c r="I508" s="15">
        <v>20000000</v>
      </c>
      <c r="J508" s="15" t="s">
        <v>32</v>
      </c>
      <c r="K508" s="15" t="s">
        <v>33</v>
      </c>
      <c r="L508" s="6" t="s">
        <v>100</v>
      </c>
    </row>
    <row r="509" spans="2:12" ht="120">
      <c r="B509" s="5">
        <v>94131500</v>
      </c>
      <c r="C509" s="15" t="s">
        <v>845</v>
      </c>
      <c r="D509" s="15" t="s">
        <v>82</v>
      </c>
      <c r="E509" s="15" t="s">
        <v>86</v>
      </c>
      <c r="F509" s="15" t="s">
        <v>92</v>
      </c>
      <c r="G509" s="15" t="s">
        <v>98</v>
      </c>
      <c r="H509" s="15">
        <v>45283120</v>
      </c>
      <c r="I509" s="15">
        <v>45283120</v>
      </c>
      <c r="J509" s="15" t="s">
        <v>32</v>
      </c>
      <c r="K509" s="15" t="s">
        <v>33</v>
      </c>
      <c r="L509" s="6" t="s">
        <v>100</v>
      </c>
    </row>
    <row r="510" spans="2:12" ht="105">
      <c r="B510" s="5">
        <v>94131500</v>
      </c>
      <c r="C510" s="15" t="s">
        <v>846</v>
      </c>
      <c r="D510" s="15" t="s">
        <v>82</v>
      </c>
      <c r="E510" s="15" t="s">
        <v>86</v>
      </c>
      <c r="F510" s="15" t="s">
        <v>92</v>
      </c>
      <c r="G510" s="15" t="s">
        <v>98</v>
      </c>
      <c r="H510" s="15">
        <v>24724350</v>
      </c>
      <c r="I510" s="15">
        <v>24724350</v>
      </c>
      <c r="J510" s="15" t="s">
        <v>32</v>
      </c>
      <c r="K510" s="15" t="s">
        <v>33</v>
      </c>
      <c r="L510" s="6" t="s">
        <v>100</v>
      </c>
    </row>
    <row r="511" spans="2:12" ht="120">
      <c r="B511" s="5">
        <v>94131500</v>
      </c>
      <c r="C511" s="15" t="s">
        <v>847</v>
      </c>
      <c r="D511" s="15" t="s">
        <v>82</v>
      </c>
      <c r="E511" s="15" t="s">
        <v>86</v>
      </c>
      <c r="F511" s="15" t="s">
        <v>92</v>
      </c>
      <c r="G511" s="15" t="s">
        <v>98</v>
      </c>
      <c r="H511" s="15">
        <v>1000000</v>
      </c>
      <c r="I511" s="15">
        <v>1000000</v>
      </c>
      <c r="J511" s="15" t="s">
        <v>32</v>
      </c>
      <c r="K511" s="15" t="s">
        <v>33</v>
      </c>
      <c r="L511" s="6" t="s">
        <v>100</v>
      </c>
    </row>
    <row r="512" spans="2:12" ht="75">
      <c r="B512" s="5" t="s">
        <v>55</v>
      </c>
      <c r="C512" s="15" t="s">
        <v>278</v>
      </c>
      <c r="D512" s="15" t="s">
        <v>81</v>
      </c>
      <c r="E512" s="15" t="s">
        <v>86</v>
      </c>
      <c r="F512" s="15" t="s">
        <v>96</v>
      </c>
      <c r="G512" s="15" t="s">
        <v>98</v>
      </c>
      <c r="H512" s="15">
        <v>124632937</v>
      </c>
      <c r="I512" s="15">
        <v>124632937</v>
      </c>
      <c r="J512" s="15" t="s">
        <v>32</v>
      </c>
      <c r="K512" s="15" t="s">
        <v>33</v>
      </c>
      <c r="L512" s="6" t="s">
        <v>100</v>
      </c>
    </row>
    <row r="513" spans="2:12" ht="75">
      <c r="B513" s="5">
        <v>94131500</v>
      </c>
      <c r="C513" s="15" t="s">
        <v>279</v>
      </c>
      <c r="D513" s="15" t="s">
        <v>83</v>
      </c>
      <c r="E513" s="15" t="s">
        <v>86</v>
      </c>
      <c r="F513" s="15" t="s">
        <v>92</v>
      </c>
      <c r="G513" s="15" t="s">
        <v>98</v>
      </c>
      <c r="H513" s="15">
        <v>9800000</v>
      </c>
      <c r="I513" s="15">
        <v>9800000</v>
      </c>
      <c r="J513" s="15" t="s">
        <v>32</v>
      </c>
      <c r="K513" s="15" t="s">
        <v>33</v>
      </c>
      <c r="L513" s="6" t="s">
        <v>100</v>
      </c>
    </row>
    <row r="514" spans="2:12" ht="60">
      <c r="B514" s="5" t="s">
        <v>46</v>
      </c>
      <c r="C514" s="15" t="s">
        <v>192</v>
      </c>
      <c r="D514" s="15" t="s">
        <v>74</v>
      </c>
      <c r="E514" s="15" t="s">
        <v>86</v>
      </c>
      <c r="F514" s="15" t="s">
        <v>93</v>
      </c>
      <c r="G514" s="15" t="s">
        <v>98</v>
      </c>
      <c r="H514" s="15">
        <v>41913200</v>
      </c>
      <c r="I514" s="15">
        <v>41913200</v>
      </c>
      <c r="J514" s="15" t="s">
        <v>32</v>
      </c>
      <c r="K514" s="15" t="s">
        <v>33</v>
      </c>
      <c r="L514" s="6" t="s">
        <v>100</v>
      </c>
    </row>
    <row r="515" spans="2:12" ht="60">
      <c r="B515" s="5" t="s">
        <v>46</v>
      </c>
      <c r="C515" s="15" t="s">
        <v>192</v>
      </c>
      <c r="D515" s="15" t="s">
        <v>74</v>
      </c>
      <c r="E515" s="15" t="s">
        <v>86</v>
      </c>
      <c r="F515" s="15" t="s">
        <v>93</v>
      </c>
      <c r="G515" s="15" t="s">
        <v>98</v>
      </c>
      <c r="H515" s="15">
        <v>26864946</v>
      </c>
      <c r="I515" s="15">
        <v>26864946</v>
      </c>
      <c r="J515" s="15" t="s">
        <v>32</v>
      </c>
      <c r="K515" s="15" t="s">
        <v>33</v>
      </c>
      <c r="L515" s="6" t="s">
        <v>100</v>
      </c>
    </row>
    <row r="516" spans="2:12" ht="75">
      <c r="B516" s="5" t="s">
        <v>52</v>
      </c>
      <c r="C516" s="15" t="s">
        <v>272</v>
      </c>
      <c r="D516" s="15" t="s">
        <v>75</v>
      </c>
      <c r="E516" s="15" t="s">
        <v>86</v>
      </c>
      <c r="F516" s="15" t="s">
        <v>96</v>
      </c>
      <c r="G516" s="15" t="s">
        <v>98</v>
      </c>
      <c r="H516" s="15">
        <f>90000000-25020489</f>
        <v>64979511</v>
      </c>
      <c r="I516" s="15">
        <f>90000000-25020489</f>
        <v>64979511</v>
      </c>
      <c r="J516" s="15" t="s">
        <v>32</v>
      </c>
      <c r="K516" s="15" t="s">
        <v>33</v>
      </c>
      <c r="L516" s="6" t="s">
        <v>100</v>
      </c>
    </row>
    <row r="517" spans="2:12" ht="75">
      <c r="B517" s="5" t="s">
        <v>55</v>
      </c>
      <c r="C517" s="15" t="s">
        <v>278</v>
      </c>
      <c r="D517" s="15" t="s">
        <v>81</v>
      </c>
      <c r="E517" s="15" t="s">
        <v>86</v>
      </c>
      <c r="F517" s="15" t="s">
        <v>96</v>
      </c>
      <c r="G517" s="15" t="s">
        <v>98</v>
      </c>
      <c r="H517" s="15">
        <v>87574174</v>
      </c>
      <c r="I517" s="15">
        <v>87574174</v>
      </c>
      <c r="J517" s="15" t="s">
        <v>32</v>
      </c>
      <c r="K517" s="15" t="s">
        <v>33</v>
      </c>
      <c r="L517" s="6" t="s">
        <v>100</v>
      </c>
    </row>
    <row r="518" spans="2:12" ht="75">
      <c r="B518" s="5">
        <v>801116</v>
      </c>
      <c r="C518" s="15" t="s">
        <v>280</v>
      </c>
      <c r="D518" s="15" t="s">
        <v>77</v>
      </c>
      <c r="E518" s="15" t="s">
        <v>87</v>
      </c>
      <c r="F518" s="15" t="s">
        <v>92</v>
      </c>
      <c r="G518" s="15" t="s">
        <v>98</v>
      </c>
      <c r="H518" s="15">
        <v>22880000</v>
      </c>
      <c r="I518" s="15">
        <v>22880000</v>
      </c>
      <c r="J518" s="15" t="s">
        <v>32</v>
      </c>
      <c r="K518" s="15" t="s">
        <v>33</v>
      </c>
      <c r="L518" s="6" t="s">
        <v>100</v>
      </c>
    </row>
    <row r="519" spans="2:12" ht="105">
      <c r="B519" s="5">
        <v>801116</v>
      </c>
      <c r="C519" s="15" t="s">
        <v>281</v>
      </c>
      <c r="D519" s="15" t="s">
        <v>77</v>
      </c>
      <c r="E519" s="15" t="s">
        <v>87</v>
      </c>
      <c r="F519" s="15" t="s">
        <v>92</v>
      </c>
      <c r="G519" s="15" t="s">
        <v>98</v>
      </c>
      <c r="H519" s="15">
        <v>27500000</v>
      </c>
      <c r="I519" s="15">
        <v>27500000</v>
      </c>
      <c r="J519" s="15" t="s">
        <v>32</v>
      </c>
      <c r="K519" s="15" t="s">
        <v>33</v>
      </c>
      <c r="L519" s="6" t="s">
        <v>100</v>
      </c>
    </row>
    <row r="520" spans="2:12" ht="105">
      <c r="B520" s="5">
        <v>801116</v>
      </c>
      <c r="C520" s="15" t="s">
        <v>281</v>
      </c>
      <c r="D520" s="15" t="s">
        <v>77</v>
      </c>
      <c r="E520" s="15" t="s">
        <v>87</v>
      </c>
      <c r="F520" s="15" t="s">
        <v>92</v>
      </c>
      <c r="G520" s="15" t="s">
        <v>98</v>
      </c>
      <c r="H520" s="15">
        <v>27500000</v>
      </c>
      <c r="I520" s="15">
        <v>27500000</v>
      </c>
      <c r="J520" s="15" t="s">
        <v>32</v>
      </c>
      <c r="K520" s="15" t="s">
        <v>33</v>
      </c>
      <c r="L520" s="6" t="s">
        <v>100</v>
      </c>
    </row>
    <row r="521" spans="2:12" ht="75">
      <c r="B521" s="5">
        <v>801116</v>
      </c>
      <c r="C521" s="15" t="s">
        <v>259</v>
      </c>
      <c r="D521" s="15" t="s">
        <v>77</v>
      </c>
      <c r="E521" s="15" t="s">
        <v>87</v>
      </c>
      <c r="F521" s="15" t="s">
        <v>92</v>
      </c>
      <c r="G521" s="15" t="s">
        <v>98</v>
      </c>
      <c r="H521" s="15">
        <f>54644952+25560952-59613904</f>
        <v>20592000</v>
      </c>
      <c r="I521" s="15">
        <f>54644952+25560952-59613904</f>
        <v>20592000</v>
      </c>
      <c r="J521" s="15" t="s">
        <v>32</v>
      </c>
      <c r="K521" s="15" t="s">
        <v>33</v>
      </c>
      <c r="L521" s="6" t="s">
        <v>100</v>
      </c>
    </row>
    <row r="522" spans="2:12" ht="120">
      <c r="B522" s="5">
        <v>801116</v>
      </c>
      <c r="C522" s="15" t="s">
        <v>848</v>
      </c>
      <c r="D522" s="15" t="s">
        <v>82</v>
      </c>
      <c r="E522" s="15" t="s">
        <v>87</v>
      </c>
      <c r="F522" s="15" t="s">
        <v>92</v>
      </c>
      <c r="G522" s="15" t="s">
        <v>98</v>
      </c>
      <c r="H522" s="15">
        <v>1872000</v>
      </c>
      <c r="I522" s="15">
        <v>1872000</v>
      </c>
      <c r="J522" s="15" t="s">
        <v>32</v>
      </c>
      <c r="K522" s="15" t="s">
        <v>33</v>
      </c>
      <c r="L522" s="6" t="s">
        <v>100</v>
      </c>
    </row>
    <row r="523" spans="2:12" ht="60">
      <c r="B523" s="5">
        <v>801116</v>
      </c>
      <c r="C523" s="15" t="s">
        <v>282</v>
      </c>
      <c r="D523" s="15" t="s">
        <v>77</v>
      </c>
      <c r="E523" s="15" t="s">
        <v>87</v>
      </c>
      <c r="F523" s="15" t="s">
        <v>92</v>
      </c>
      <c r="G523" s="15" t="s">
        <v>98</v>
      </c>
      <c r="H523" s="15">
        <v>60000000</v>
      </c>
      <c r="I523" s="15">
        <v>60000000</v>
      </c>
      <c r="J523" s="15" t="s">
        <v>32</v>
      </c>
      <c r="K523" s="15" t="s">
        <v>33</v>
      </c>
      <c r="L523" s="6" t="s">
        <v>100</v>
      </c>
    </row>
    <row r="524" spans="2:12" ht="75">
      <c r="B524" s="5">
        <v>801116</v>
      </c>
      <c r="C524" s="15" t="s">
        <v>849</v>
      </c>
      <c r="D524" s="15" t="s">
        <v>78</v>
      </c>
      <c r="E524" s="15" t="s">
        <v>87</v>
      </c>
      <c r="F524" s="15" t="s">
        <v>92</v>
      </c>
      <c r="G524" s="15" t="s">
        <v>98</v>
      </c>
      <c r="H524" s="15">
        <v>16000000</v>
      </c>
      <c r="I524" s="15">
        <v>16000000</v>
      </c>
      <c r="J524" s="15" t="s">
        <v>32</v>
      </c>
      <c r="K524" s="15" t="s">
        <v>33</v>
      </c>
      <c r="L524" s="6" t="s">
        <v>100</v>
      </c>
    </row>
    <row r="525" spans="2:12" ht="90">
      <c r="B525" s="5">
        <v>801116</v>
      </c>
      <c r="C525" s="15" t="s">
        <v>283</v>
      </c>
      <c r="D525" s="15" t="s">
        <v>77</v>
      </c>
      <c r="E525" s="15" t="s">
        <v>87</v>
      </c>
      <c r="F525" s="15" t="s">
        <v>92</v>
      </c>
      <c r="G525" s="15" t="s">
        <v>98</v>
      </c>
      <c r="H525" s="15">
        <f>34320000-9360000</f>
        <v>24960000</v>
      </c>
      <c r="I525" s="15">
        <f>34320000-9360000</f>
        <v>24960000</v>
      </c>
      <c r="J525" s="15" t="s">
        <v>32</v>
      </c>
      <c r="K525" s="15" t="s">
        <v>33</v>
      </c>
      <c r="L525" s="6" t="s">
        <v>100</v>
      </c>
    </row>
    <row r="526" spans="2:12" ht="90">
      <c r="B526" s="5">
        <v>801116</v>
      </c>
      <c r="C526" s="15" t="s">
        <v>850</v>
      </c>
      <c r="D526" s="15" t="s">
        <v>74</v>
      </c>
      <c r="E526" s="15" t="s">
        <v>87</v>
      </c>
      <c r="F526" s="15" t="s">
        <v>92</v>
      </c>
      <c r="G526" s="15" t="s">
        <v>98</v>
      </c>
      <c r="H526" s="15">
        <v>9360000</v>
      </c>
      <c r="I526" s="15">
        <v>9360000</v>
      </c>
      <c r="J526" s="15" t="s">
        <v>32</v>
      </c>
      <c r="K526" s="15" t="s">
        <v>33</v>
      </c>
      <c r="L526" s="6" t="s">
        <v>100</v>
      </c>
    </row>
    <row r="527" spans="2:12" ht="75">
      <c r="B527" s="5">
        <v>801116</v>
      </c>
      <c r="C527" s="15" t="s">
        <v>259</v>
      </c>
      <c r="D527" s="15" t="s">
        <v>77</v>
      </c>
      <c r="E527" s="15" t="s">
        <v>87</v>
      </c>
      <c r="F527" s="15" t="s">
        <v>92</v>
      </c>
      <c r="G527" s="15" t="s">
        <v>98</v>
      </c>
      <c r="H527" s="15">
        <v>20592000</v>
      </c>
      <c r="I527" s="15">
        <v>20592000</v>
      </c>
      <c r="J527" s="15" t="s">
        <v>32</v>
      </c>
      <c r="K527" s="15" t="s">
        <v>33</v>
      </c>
      <c r="L527" s="6" t="s">
        <v>100</v>
      </c>
    </row>
    <row r="528" spans="2:12" ht="120">
      <c r="B528" s="5">
        <v>801116</v>
      </c>
      <c r="C528" s="15" t="s">
        <v>851</v>
      </c>
      <c r="D528" s="15" t="s">
        <v>82</v>
      </c>
      <c r="E528" s="15" t="s">
        <v>87</v>
      </c>
      <c r="F528" s="15" t="s">
        <v>92</v>
      </c>
      <c r="G528" s="15" t="s">
        <v>98</v>
      </c>
      <c r="H528" s="15">
        <v>1872000</v>
      </c>
      <c r="I528" s="15">
        <v>1872000</v>
      </c>
      <c r="J528" s="15" t="s">
        <v>32</v>
      </c>
      <c r="K528" s="15" t="s">
        <v>33</v>
      </c>
      <c r="L528" s="6" t="s">
        <v>100</v>
      </c>
    </row>
    <row r="529" spans="2:12" ht="90">
      <c r="B529" s="5">
        <v>801116</v>
      </c>
      <c r="C529" s="15" t="s">
        <v>283</v>
      </c>
      <c r="D529" s="15" t="s">
        <v>77</v>
      </c>
      <c r="E529" s="15" t="s">
        <v>87</v>
      </c>
      <c r="F529" s="15" t="s">
        <v>92</v>
      </c>
      <c r="G529" s="15" t="s">
        <v>98</v>
      </c>
      <c r="H529" s="15">
        <v>34320000</v>
      </c>
      <c r="I529" s="15">
        <v>34320000</v>
      </c>
      <c r="J529" s="15" t="s">
        <v>32</v>
      </c>
      <c r="K529" s="15" t="s">
        <v>33</v>
      </c>
      <c r="L529" s="6" t="s">
        <v>100</v>
      </c>
    </row>
    <row r="530" spans="2:12" ht="120">
      <c r="B530" s="5">
        <v>801116</v>
      </c>
      <c r="C530" s="15" t="s">
        <v>852</v>
      </c>
      <c r="D530" s="15" t="s">
        <v>82</v>
      </c>
      <c r="E530" s="15" t="s">
        <v>87</v>
      </c>
      <c r="F530" s="15" t="s">
        <v>92</v>
      </c>
      <c r="G530" s="15" t="s">
        <v>98</v>
      </c>
      <c r="H530" s="15">
        <v>3120000</v>
      </c>
      <c r="I530" s="15">
        <v>3120000</v>
      </c>
      <c r="J530" s="15" t="s">
        <v>32</v>
      </c>
      <c r="K530" s="15" t="s">
        <v>33</v>
      </c>
      <c r="L530" s="6" t="s">
        <v>100</v>
      </c>
    </row>
    <row r="531" spans="2:12" ht="90">
      <c r="B531" s="5">
        <v>801116</v>
      </c>
      <c r="C531" s="15" t="s">
        <v>283</v>
      </c>
      <c r="D531" s="15" t="s">
        <v>77</v>
      </c>
      <c r="E531" s="15" t="s">
        <v>87</v>
      </c>
      <c r="F531" s="15" t="s">
        <v>92</v>
      </c>
      <c r="G531" s="15" t="s">
        <v>98</v>
      </c>
      <c r="H531" s="15">
        <v>34320000</v>
      </c>
      <c r="I531" s="15">
        <v>34320000</v>
      </c>
      <c r="J531" s="15" t="s">
        <v>32</v>
      </c>
      <c r="K531" s="15" t="s">
        <v>33</v>
      </c>
      <c r="L531" s="6" t="s">
        <v>100</v>
      </c>
    </row>
    <row r="532" spans="2:12" ht="120">
      <c r="B532" s="5">
        <v>801116</v>
      </c>
      <c r="C532" s="15" t="s">
        <v>853</v>
      </c>
      <c r="D532" s="15" t="s">
        <v>82</v>
      </c>
      <c r="E532" s="15" t="s">
        <v>87</v>
      </c>
      <c r="F532" s="15" t="s">
        <v>92</v>
      </c>
      <c r="G532" s="15" t="s">
        <v>98</v>
      </c>
      <c r="H532" s="15">
        <v>3120000</v>
      </c>
      <c r="I532" s="15">
        <v>3120000</v>
      </c>
      <c r="J532" s="15" t="s">
        <v>32</v>
      </c>
      <c r="K532" s="15" t="s">
        <v>33</v>
      </c>
      <c r="L532" s="6" t="s">
        <v>100</v>
      </c>
    </row>
    <row r="533" spans="2:12" ht="75">
      <c r="B533" s="5">
        <v>801116</v>
      </c>
      <c r="C533" s="15" t="s">
        <v>259</v>
      </c>
      <c r="D533" s="15" t="s">
        <v>77</v>
      </c>
      <c r="E533" s="15" t="s">
        <v>87</v>
      </c>
      <c r="F533" s="15" t="s">
        <v>92</v>
      </c>
      <c r="G533" s="15" t="s">
        <v>98</v>
      </c>
      <c r="H533" s="15">
        <v>20592000</v>
      </c>
      <c r="I533" s="15">
        <v>20592000</v>
      </c>
      <c r="J533" s="15" t="s">
        <v>32</v>
      </c>
      <c r="K533" s="15" t="s">
        <v>33</v>
      </c>
      <c r="L533" s="6" t="s">
        <v>100</v>
      </c>
    </row>
    <row r="534" spans="2:12" ht="120">
      <c r="B534" s="5">
        <v>801116</v>
      </c>
      <c r="C534" s="15" t="s">
        <v>854</v>
      </c>
      <c r="D534" s="15" t="s">
        <v>82</v>
      </c>
      <c r="E534" s="15" t="s">
        <v>87</v>
      </c>
      <c r="F534" s="15" t="s">
        <v>92</v>
      </c>
      <c r="G534" s="15" t="s">
        <v>98</v>
      </c>
      <c r="H534" s="15">
        <v>1872000</v>
      </c>
      <c r="I534" s="15">
        <v>1872000</v>
      </c>
      <c r="J534" s="15" t="s">
        <v>32</v>
      </c>
      <c r="K534" s="15" t="s">
        <v>33</v>
      </c>
      <c r="L534" s="6" t="s">
        <v>100</v>
      </c>
    </row>
    <row r="535" spans="2:12" ht="75">
      <c r="B535" s="5">
        <v>801116</v>
      </c>
      <c r="C535" s="15" t="s">
        <v>259</v>
      </c>
      <c r="D535" s="15" t="s">
        <v>77</v>
      </c>
      <c r="E535" s="15" t="s">
        <v>87</v>
      </c>
      <c r="F535" s="15" t="s">
        <v>92</v>
      </c>
      <c r="G535" s="15" t="s">
        <v>98</v>
      </c>
      <c r="H535" s="15">
        <v>20592000</v>
      </c>
      <c r="I535" s="15">
        <v>20592000</v>
      </c>
      <c r="J535" s="15" t="s">
        <v>32</v>
      </c>
      <c r="K535" s="15" t="s">
        <v>33</v>
      </c>
      <c r="L535" s="6" t="s">
        <v>100</v>
      </c>
    </row>
    <row r="536" spans="2:12" ht="75">
      <c r="B536" s="5">
        <v>801116</v>
      </c>
      <c r="C536" s="15" t="s">
        <v>259</v>
      </c>
      <c r="D536" s="15" t="s">
        <v>77</v>
      </c>
      <c r="E536" s="15" t="s">
        <v>87</v>
      </c>
      <c r="F536" s="15" t="s">
        <v>92</v>
      </c>
      <c r="G536" s="15" t="s">
        <v>98</v>
      </c>
      <c r="H536" s="15">
        <f>16105200+4486800</f>
        <v>20592000</v>
      </c>
      <c r="I536" s="15">
        <f>16105200+4486800</f>
        <v>20592000</v>
      </c>
      <c r="J536" s="15" t="s">
        <v>32</v>
      </c>
      <c r="K536" s="15" t="s">
        <v>33</v>
      </c>
      <c r="L536" s="6" t="s">
        <v>100</v>
      </c>
    </row>
    <row r="537" spans="2:12" ht="120">
      <c r="B537" s="5">
        <v>801116</v>
      </c>
      <c r="C537" s="15" t="s">
        <v>855</v>
      </c>
      <c r="D537" s="15" t="s">
        <v>82</v>
      </c>
      <c r="E537" s="15" t="s">
        <v>87</v>
      </c>
      <c r="F537" s="15" t="s">
        <v>92</v>
      </c>
      <c r="G537" s="15" t="s">
        <v>98</v>
      </c>
      <c r="H537" s="15">
        <v>1872000</v>
      </c>
      <c r="I537" s="15">
        <v>1872000</v>
      </c>
      <c r="J537" s="15" t="s">
        <v>32</v>
      </c>
      <c r="K537" s="15" t="s">
        <v>33</v>
      </c>
      <c r="L537" s="6" t="s">
        <v>100</v>
      </c>
    </row>
    <row r="538" spans="2:12" ht="90">
      <c r="B538" s="5">
        <v>801116</v>
      </c>
      <c r="C538" s="15" t="s">
        <v>284</v>
      </c>
      <c r="D538" s="15" t="s">
        <v>77</v>
      </c>
      <c r="E538" s="15" t="s">
        <v>87</v>
      </c>
      <c r="F538" s="15" t="s">
        <v>92</v>
      </c>
      <c r="G538" s="15" t="s">
        <v>98</v>
      </c>
      <c r="H538" s="15">
        <v>20592000</v>
      </c>
      <c r="I538" s="15">
        <v>20592000</v>
      </c>
      <c r="J538" s="15" t="s">
        <v>32</v>
      </c>
      <c r="K538" s="15" t="s">
        <v>33</v>
      </c>
      <c r="L538" s="6" t="s">
        <v>100</v>
      </c>
    </row>
    <row r="539" spans="2:12" ht="120">
      <c r="B539" s="5">
        <v>801116</v>
      </c>
      <c r="C539" s="15" t="s">
        <v>856</v>
      </c>
      <c r="D539" s="15" t="s">
        <v>82</v>
      </c>
      <c r="E539" s="15" t="s">
        <v>87</v>
      </c>
      <c r="F539" s="15" t="s">
        <v>92</v>
      </c>
      <c r="G539" s="15" t="s">
        <v>98</v>
      </c>
      <c r="H539" s="15">
        <v>1872000</v>
      </c>
      <c r="I539" s="15">
        <v>1872000</v>
      </c>
      <c r="J539" s="15" t="s">
        <v>32</v>
      </c>
      <c r="K539" s="15" t="s">
        <v>33</v>
      </c>
      <c r="L539" s="6" t="s">
        <v>100</v>
      </c>
    </row>
    <row r="540" spans="2:12" ht="90">
      <c r="B540" s="5">
        <v>801116</v>
      </c>
      <c r="C540" s="15" t="s">
        <v>283</v>
      </c>
      <c r="D540" s="15" t="s">
        <v>77</v>
      </c>
      <c r="E540" s="15" t="s">
        <v>87</v>
      </c>
      <c r="F540" s="15" t="s">
        <v>92</v>
      </c>
      <c r="G540" s="15" t="s">
        <v>98</v>
      </c>
      <c r="H540" s="15">
        <v>34320000</v>
      </c>
      <c r="I540" s="15">
        <v>34320000</v>
      </c>
      <c r="J540" s="15" t="s">
        <v>32</v>
      </c>
      <c r="K540" s="15" t="s">
        <v>33</v>
      </c>
      <c r="L540" s="6" t="s">
        <v>100</v>
      </c>
    </row>
    <row r="541" spans="2:12" ht="120">
      <c r="B541" s="5">
        <v>801116</v>
      </c>
      <c r="C541" s="15" t="s">
        <v>857</v>
      </c>
      <c r="D541" s="15" t="s">
        <v>82</v>
      </c>
      <c r="E541" s="15" t="s">
        <v>87</v>
      </c>
      <c r="F541" s="15" t="s">
        <v>92</v>
      </c>
      <c r="G541" s="15" t="s">
        <v>98</v>
      </c>
      <c r="H541" s="15">
        <v>3120000</v>
      </c>
      <c r="I541" s="15">
        <v>3120000</v>
      </c>
      <c r="J541" s="15" t="s">
        <v>32</v>
      </c>
      <c r="K541" s="15" t="s">
        <v>33</v>
      </c>
      <c r="L541" s="6" t="s">
        <v>100</v>
      </c>
    </row>
    <row r="542" spans="2:12" ht="75">
      <c r="B542" s="5">
        <v>801116</v>
      </c>
      <c r="C542" s="15" t="s">
        <v>259</v>
      </c>
      <c r="D542" s="15" t="s">
        <v>77</v>
      </c>
      <c r="E542" s="15" t="s">
        <v>87</v>
      </c>
      <c r="F542" s="15" t="s">
        <v>92</v>
      </c>
      <c r="G542" s="15" t="s">
        <v>98</v>
      </c>
      <c r="H542" s="15">
        <v>20592000</v>
      </c>
      <c r="I542" s="15">
        <v>20592000</v>
      </c>
      <c r="J542" s="15" t="s">
        <v>32</v>
      </c>
      <c r="K542" s="15" t="s">
        <v>33</v>
      </c>
      <c r="L542" s="6" t="s">
        <v>100</v>
      </c>
    </row>
    <row r="543" spans="2:12" ht="120">
      <c r="B543" s="5">
        <v>801116</v>
      </c>
      <c r="C543" s="15" t="s">
        <v>858</v>
      </c>
      <c r="D543" s="15" t="s">
        <v>82</v>
      </c>
      <c r="E543" s="15" t="s">
        <v>87</v>
      </c>
      <c r="F543" s="15" t="s">
        <v>92</v>
      </c>
      <c r="G543" s="15" t="s">
        <v>98</v>
      </c>
      <c r="H543" s="15">
        <v>1872000</v>
      </c>
      <c r="I543" s="15">
        <v>1872000</v>
      </c>
      <c r="J543" s="15" t="s">
        <v>32</v>
      </c>
      <c r="K543" s="15" t="s">
        <v>33</v>
      </c>
      <c r="L543" s="6" t="s">
        <v>100</v>
      </c>
    </row>
    <row r="544" spans="2:12" ht="75">
      <c r="B544" s="5">
        <v>801116</v>
      </c>
      <c r="C544" s="15" t="s">
        <v>285</v>
      </c>
      <c r="D544" s="15" t="s">
        <v>77</v>
      </c>
      <c r="E544" s="15" t="s">
        <v>87</v>
      </c>
      <c r="F544" s="15" t="s">
        <v>92</v>
      </c>
      <c r="G544" s="15" t="s">
        <v>98</v>
      </c>
      <c r="H544" s="15">
        <v>34320000</v>
      </c>
      <c r="I544" s="15">
        <v>34320000</v>
      </c>
      <c r="J544" s="15" t="s">
        <v>32</v>
      </c>
      <c r="K544" s="15" t="s">
        <v>33</v>
      </c>
      <c r="L544" s="6" t="s">
        <v>100</v>
      </c>
    </row>
    <row r="545" spans="2:12" ht="135">
      <c r="B545" s="5">
        <v>801116</v>
      </c>
      <c r="C545" s="15" t="s">
        <v>859</v>
      </c>
      <c r="D545" s="15" t="s">
        <v>82</v>
      </c>
      <c r="E545" s="15" t="s">
        <v>87</v>
      </c>
      <c r="F545" s="15" t="s">
        <v>92</v>
      </c>
      <c r="G545" s="15" t="s">
        <v>98</v>
      </c>
      <c r="H545" s="15">
        <v>3000000</v>
      </c>
      <c r="I545" s="15">
        <v>3000000</v>
      </c>
      <c r="J545" s="15" t="s">
        <v>32</v>
      </c>
      <c r="K545" s="15" t="s">
        <v>33</v>
      </c>
      <c r="L545" s="6" t="s">
        <v>100</v>
      </c>
    </row>
    <row r="546" spans="2:12" ht="105">
      <c r="B546" s="5">
        <v>80111601</v>
      </c>
      <c r="C546" s="15" t="s">
        <v>860</v>
      </c>
      <c r="D546" s="15" t="s">
        <v>82</v>
      </c>
      <c r="E546" s="15" t="s">
        <v>87</v>
      </c>
      <c r="F546" s="15" t="s">
        <v>92</v>
      </c>
      <c r="G546" s="15" t="s">
        <v>98</v>
      </c>
      <c r="H546" s="15">
        <v>3120000</v>
      </c>
      <c r="I546" s="15">
        <v>3120000</v>
      </c>
      <c r="J546" s="15" t="s">
        <v>32</v>
      </c>
      <c r="K546" s="15" t="s">
        <v>33</v>
      </c>
      <c r="L546" s="6" t="s">
        <v>100</v>
      </c>
    </row>
    <row r="547" spans="2:12" ht="105">
      <c r="B547" s="5">
        <v>801116</v>
      </c>
      <c r="C547" s="15" t="s">
        <v>861</v>
      </c>
      <c r="D547" s="15" t="s">
        <v>82</v>
      </c>
      <c r="E547" s="15" t="s">
        <v>87</v>
      </c>
      <c r="F547" s="15" t="s">
        <v>92</v>
      </c>
      <c r="G547" s="15" t="s">
        <v>98</v>
      </c>
      <c r="H547" s="15">
        <v>3120000</v>
      </c>
      <c r="I547" s="15">
        <v>3120000</v>
      </c>
      <c r="J547" s="15" t="s">
        <v>32</v>
      </c>
      <c r="K547" s="15" t="s">
        <v>33</v>
      </c>
      <c r="L547" s="6" t="s">
        <v>100</v>
      </c>
    </row>
    <row r="548" spans="2:12" ht="90">
      <c r="B548" s="5">
        <v>801116</v>
      </c>
      <c r="C548" s="15" t="s">
        <v>862</v>
      </c>
      <c r="D548" s="15" t="s">
        <v>80</v>
      </c>
      <c r="E548" s="15" t="s">
        <v>87</v>
      </c>
      <c r="F548" s="15" t="s">
        <v>92</v>
      </c>
      <c r="G548" s="15" t="s">
        <v>98</v>
      </c>
      <c r="H548" s="15">
        <v>2500000</v>
      </c>
      <c r="I548" s="15">
        <v>2500000</v>
      </c>
      <c r="J548" s="15" t="s">
        <v>32</v>
      </c>
      <c r="K548" s="15" t="s">
        <v>33</v>
      </c>
      <c r="L548" s="6" t="s">
        <v>100</v>
      </c>
    </row>
    <row r="549" spans="2:12" ht="75">
      <c r="B549" s="5">
        <v>801116</v>
      </c>
      <c r="C549" s="15" t="s">
        <v>259</v>
      </c>
      <c r="D549" s="15" t="s">
        <v>77</v>
      </c>
      <c r="E549" s="15" t="s">
        <v>87</v>
      </c>
      <c r="F549" s="15" t="s">
        <v>92</v>
      </c>
      <c r="G549" s="15" t="s">
        <v>98</v>
      </c>
      <c r="H549" s="15">
        <v>20592000</v>
      </c>
      <c r="I549" s="15">
        <v>20592000</v>
      </c>
      <c r="J549" s="15" t="s">
        <v>32</v>
      </c>
      <c r="K549" s="15" t="s">
        <v>33</v>
      </c>
      <c r="L549" s="6" t="s">
        <v>100</v>
      </c>
    </row>
    <row r="550" spans="2:12" ht="90">
      <c r="B550" s="5">
        <v>801116</v>
      </c>
      <c r="C550" s="15" t="s">
        <v>283</v>
      </c>
      <c r="D550" s="15" t="s">
        <v>77</v>
      </c>
      <c r="E550" s="15" t="s">
        <v>87</v>
      </c>
      <c r="F550" s="15" t="s">
        <v>92</v>
      </c>
      <c r="G550" s="15" t="s">
        <v>98</v>
      </c>
      <c r="H550" s="15">
        <v>34320000</v>
      </c>
      <c r="I550" s="15">
        <v>34320000</v>
      </c>
      <c r="J550" s="15" t="s">
        <v>32</v>
      </c>
      <c r="K550" s="15" t="s">
        <v>33</v>
      </c>
      <c r="L550" s="6" t="s">
        <v>100</v>
      </c>
    </row>
    <row r="551" spans="2:12" ht="120">
      <c r="B551" s="5">
        <v>801116</v>
      </c>
      <c r="C551" s="15" t="s">
        <v>863</v>
      </c>
      <c r="D551" s="15" t="s">
        <v>82</v>
      </c>
      <c r="E551" s="15" t="s">
        <v>87</v>
      </c>
      <c r="F551" s="15" t="s">
        <v>92</v>
      </c>
      <c r="G551" s="15" t="s">
        <v>98</v>
      </c>
      <c r="H551" s="15">
        <v>3120000</v>
      </c>
      <c r="I551" s="15">
        <v>3120000</v>
      </c>
      <c r="J551" s="15" t="s">
        <v>32</v>
      </c>
      <c r="K551" s="15" t="s">
        <v>33</v>
      </c>
      <c r="L551" s="6" t="s">
        <v>100</v>
      </c>
    </row>
    <row r="552" spans="2:12" ht="75">
      <c r="B552" s="5">
        <v>801116</v>
      </c>
      <c r="C552" s="15" t="s">
        <v>259</v>
      </c>
      <c r="D552" s="15" t="s">
        <v>77</v>
      </c>
      <c r="E552" s="15" t="s">
        <v>87</v>
      </c>
      <c r="F552" s="15" t="s">
        <v>92</v>
      </c>
      <c r="G552" s="15" t="s">
        <v>98</v>
      </c>
      <c r="H552" s="15">
        <v>20592000</v>
      </c>
      <c r="I552" s="15">
        <v>20592000</v>
      </c>
      <c r="J552" s="15" t="s">
        <v>32</v>
      </c>
      <c r="K552" s="15" t="s">
        <v>33</v>
      </c>
      <c r="L552" s="6" t="s">
        <v>100</v>
      </c>
    </row>
    <row r="553" spans="2:12" ht="120">
      <c r="B553" s="5">
        <v>801116</v>
      </c>
      <c r="C553" s="15" t="s">
        <v>864</v>
      </c>
      <c r="D553" s="15" t="s">
        <v>82</v>
      </c>
      <c r="E553" s="15" t="s">
        <v>87</v>
      </c>
      <c r="F553" s="15" t="s">
        <v>92</v>
      </c>
      <c r="G553" s="15" t="s">
        <v>98</v>
      </c>
      <c r="H553" s="15">
        <v>1872000</v>
      </c>
      <c r="I553" s="15">
        <v>1872000</v>
      </c>
      <c r="J553" s="15" t="s">
        <v>32</v>
      </c>
      <c r="K553" s="15" t="s">
        <v>33</v>
      </c>
      <c r="L553" s="6" t="s">
        <v>100</v>
      </c>
    </row>
    <row r="554" spans="2:12" ht="90">
      <c r="B554" s="5">
        <v>801116</v>
      </c>
      <c r="C554" s="15" t="s">
        <v>283</v>
      </c>
      <c r="D554" s="15" t="s">
        <v>77</v>
      </c>
      <c r="E554" s="15" t="s">
        <v>87</v>
      </c>
      <c r="F554" s="15" t="s">
        <v>92</v>
      </c>
      <c r="G554" s="15" t="s">
        <v>98</v>
      </c>
      <c r="H554" s="15">
        <v>34320000</v>
      </c>
      <c r="I554" s="15">
        <v>34320000</v>
      </c>
      <c r="J554" s="15" t="s">
        <v>32</v>
      </c>
      <c r="K554" s="15" t="s">
        <v>33</v>
      </c>
      <c r="L554" s="6" t="s">
        <v>100</v>
      </c>
    </row>
    <row r="555" spans="2:12" ht="120">
      <c r="B555" s="5">
        <v>801116</v>
      </c>
      <c r="C555" s="15" t="s">
        <v>865</v>
      </c>
      <c r="D555" s="15" t="s">
        <v>82</v>
      </c>
      <c r="E555" s="15" t="s">
        <v>87</v>
      </c>
      <c r="F555" s="15" t="s">
        <v>92</v>
      </c>
      <c r="G555" s="15" t="s">
        <v>98</v>
      </c>
      <c r="H555" s="15">
        <v>3120000</v>
      </c>
      <c r="I555" s="15">
        <v>3120000</v>
      </c>
      <c r="J555" s="15" t="s">
        <v>32</v>
      </c>
      <c r="K555" s="15" t="s">
        <v>33</v>
      </c>
      <c r="L555" s="6" t="s">
        <v>100</v>
      </c>
    </row>
    <row r="556" spans="2:12" ht="75">
      <c r="B556" s="5">
        <v>801116</v>
      </c>
      <c r="C556" s="15" t="s">
        <v>259</v>
      </c>
      <c r="D556" s="15" t="s">
        <v>77</v>
      </c>
      <c r="E556" s="15" t="s">
        <v>87</v>
      </c>
      <c r="F556" s="15" t="s">
        <v>92</v>
      </c>
      <c r="G556" s="15" t="s">
        <v>98</v>
      </c>
      <c r="H556" s="15">
        <v>20592000</v>
      </c>
      <c r="I556" s="15">
        <v>20592000</v>
      </c>
      <c r="J556" s="15" t="s">
        <v>32</v>
      </c>
      <c r="K556" s="15" t="s">
        <v>33</v>
      </c>
      <c r="L556" s="6" t="s">
        <v>100</v>
      </c>
    </row>
    <row r="557" spans="2:12" ht="120">
      <c r="B557" s="5">
        <v>801116</v>
      </c>
      <c r="C557" s="15" t="s">
        <v>866</v>
      </c>
      <c r="D557" s="15" t="s">
        <v>82</v>
      </c>
      <c r="E557" s="15" t="s">
        <v>87</v>
      </c>
      <c r="F557" s="15" t="s">
        <v>92</v>
      </c>
      <c r="G557" s="15" t="s">
        <v>98</v>
      </c>
      <c r="H557" s="15">
        <v>1872000</v>
      </c>
      <c r="I557" s="15">
        <v>1872000</v>
      </c>
      <c r="J557" s="15" t="s">
        <v>32</v>
      </c>
      <c r="K557" s="15" t="s">
        <v>33</v>
      </c>
      <c r="L557" s="6" t="s">
        <v>100</v>
      </c>
    </row>
    <row r="558" spans="2:12" ht="90">
      <c r="B558" s="5">
        <v>801116</v>
      </c>
      <c r="C558" s="15" t="s">
        <v>283</v>
      </c>
      <c r="D558" s="15" t="s">
        <v>77</v>
      </c>
      <c r="E558" s="15" t="s">
        <v>87</v>
      </c>
      <c r="F558" s="15" t="s">
        <v>92</v>
      </c>
      <c r="G558" s="15" t="s">
        <v>98</v>
      </c>
      <c r="H558" s="15">
        <v>34320000</v>
      </c>
      <c r="I558" s="15">
        <v>34320000</v>
      </c>
      <c r="J558" s="15" t="s">
        <v>32</v>
      </c>
      <c r="K558" s="15" t="s">
        <v>33</v>
      </c>
      <c r="L558" s="6" t="s">
        <v>100</v>
      </c>
    </row>
    <row r="559" spans="2:12" ht="120">
      <c r="B559" s="5">
        <v>801116</v>
      </c>
      <c r="C559" s="15" t="s">
        <v>867</v>
      </c>
      <c r="D559" s="15" t="s">
        <v>82</v>
      </c>
      <c r="E559" s="15" t="s">
        <v>87</v>
      </c>
      <c r="F559" s="15" t="s">
        <v>92</v>
      </c>
      <c r="G559" s="15" t="s">
        <v>98</v>
      </c>
      <c r="H559" s="15">
        <v>3120000</v>
      </c>
      <c r="I559" s="15">
        <v>3120000</v>
      </c>
      <c r="J559" s="15" t="s">
        <v>32</v>
      </c>
      <c r="K559" s="15" t="s">
        <v>33</v>
      </c>
      <c r="L559" s="6" t="s">
        <v>100</v>
      </c>
    </row>
    <row r="560" spans="2:12" ht="75">
      <c r="B560" s="5">
        <v>801116</v>
      </c>
      <c r="C560" s="15" t="s">
        <v>259</v>
      </c>
      <c r="D560" s="15" t="s">
        <v>77</v>
      </c>
      <c r="E560" s="15" t="s">
        <v>87</v>
      </c>
      <c r="F560" s="15" t="s">
        <v>92</v>
      </c>
      <c r="G560" s="15" t="s">
        <v>98</v>
      </c>
      <c r="H560" s="15">
        <v>20592000</v>
      </c>
      <c r="I560" s="15">
        <v>20592000</v>
      </c>
      <c r="J560" s="15" t="s">
        <v>32</v>
      </c>
      <c r="K560" s="15" t="s">
        <v>33</v>
      </c>
      <c r="L560" s="6" t="s">
        <v>100</v>
      </c>
    </row>
    <row r="561" spans="2:12" ht="120">
      <c r="B561" s="5">
        <v>801116</v>
      </c>
      <c r="C561" s="15" t="s">
        <v>868</v>
      </c>
      <c r="D561" s="15" t="s">
        <v>82</v>
      </c>
      <c r="E561" s="15" t="s">
        <v>87</v>
      </c>
      <c r="F561" s="15" t="s">
        <v>92</v>
      </c>
      <c r="G561" s="15" t="s">
        <v>98</v>
      </c>
      <c r="H561" s="15">
        <v>1872000</v>
      </c>
      <c r="I561" s="15">
        <v>1872000</v>
      </c>
      <c r="J561" s="15" t="s">
        <v>32</v>
      </c>
      <c r="K561" s="15" t="s">
        <v>33</v>
      </c>
      <c r="L561" s="6" t="s">
        <v>100</v>
      </c>
    </row>
    <row r="562" spans="2:12" ht="90">
      <c r="B562" s="5">
        <v>801116</v>
      </c>
      <c r="C562" s="15" t="s">
        <v>283</v>
      </c>
      <c r="D562" s="15" t="s">
        <v>77</v>
      </c>
      <c r="E562" s="15" t="s">
        <v>87</v>
      </c>
      <c r="F562" s="15" t="s">
        <v>92</v>
      </c>
      <c r="G562" s="15" t="s">
        <v>98</v>
      </c>
      <c r="H562" s="15">
        <v>34320000</v>
      </c>
      <c r="I562" s="15">
        <v>34320000</v>
      </c>
      <c r="J562" s="15" t="s">
        <v>32</v>
      </c>
      <c r="K562" s="15" t="s">
        <v>33</v>
      </c>
      <c r="L562" s="6" t="s">
        <v>100</v>
      </c>
    </row>
    <row r="563" spans="2:12" ht="120">
      <c r="B563" s="5">
        <v>801116</v>
      </c>
      <c r="C563" s="15" t="s">
        <v>869</v>
      </c>
      <c r="D563" s="15" t="s">
        <v>74</v>
      </c>
      <c r="E563" s="15" t="s">
        <v>87</v>
      </c>
      <c r="F563" s="15" t="s">
        <v>92</v>
      </c>
      <c r="G563" s="15" t="s">
        <v>98</v>
      </c>
      <c r="H563" s="15">
        <v>3120000</v>
      </c>
      <c r="I563" s="15">
        <v>3120000</v>
      </c>
      <c r="J563" s="15" t="s">
        <v>32</v>
      </c>
      <c r="K563" s="15" t="s">
        <v>33</v>
      </c>
      <c r="L563" s="6" t="s">
        <v>100</v>
      </c>
    </row>
    <row r="564" spans="2:12" ht="75">
      <c r="B564" s="5">
        <v>801116</v>
      </c>
      <c r="C564" s="15" t="s">
        <v>259</v>
      </c>
      <c r="D564" s="15" t="s">
        <v>77</v>
      </c>
      <c r="E564" s="15" t="s">
        <v>87</v>
      </c>
      <c r="F564" s="15" t="s">
        <v>92</v>
      </c>
      <c r="G564" s="15" t="s">
        <v>98</v>
      </c>
      <c r="H564" s="15">
        <v>20592000</v>
      </c>
      <c r="I564" s="15">
        <v>20592000</v>
      </c>
      <c r="J564" s="15" t="s">
        <v>32</v>
      </c>
      <c r="K564" s="15" t="s">
        <v>33</v>
      </c>
      <c r="L564" s="6" t="s">
        <v>100</v>
      </c>
    </row>
    <row r="565" spans="2:12" ht="120">
      <c r="B565" s="5">
        <v>801116</v>
      </c>
      <c r="C565" s="15" t="s">
        <v>870</v>
      </c>
      <c r="D565" s="15" t="s">
        <v>82</v>
      </c>
      <c r="E565" s="15" t="s">
        <v>87</v>
      </c>
      <c r="F565" s="15" t="s">
        <v>92</v>
      </c>
      <c r="G565" s="15" t="s">
        <v>98</v>
      </c>
      <c r="H565" s="15">
        <v>1872000</v>
      </c>
      <c r="I565" s="15">
        <v>1872000</v>
      </c>
      <c r="J565" s="15" t="s">
        <v>32</v>
      </c>
      <c r="K565" s="15" t="s">
        <v>33</v>
      </c>
      <c r="L565" s="6" t="s">
        <v>100</v>
      </c>
    </row>
    <row r="566" spans="2:12" ht="90">
      <c r="B566" s="5">
        <v>801116</v>
      </c>
      <c r="C566" s="15" t="s">
        <v>283</v>
      </c>
      <c r="D566" s="15" t="s">
        <v>77</v>
      </c>
      <c r="E566" s="15" t="s">
        <v>87</v>
      </c>
      <c r="F566" s="15" t="s">
        <v>92</v>
      </c>
      <c r="G566" s="15" t="s">
        <v>98</v>
      </c>
      <c r="H566" s="15">
        <v>34320000</v>
      </c>
      <c r="I566" s="15">
        <v>34320000</v>
      </c>
      <c r="J566" s="15" t="s">
        <v>32</v>
      </c>
      <c r="K566" s="15" t="s">
        <v>33</v>
      </c>
      <c r="L566" s="6" t="s">
        <v>100</v>
      </c>
    </row>
    <row r="567" spans="2:12" ht="120">
      <c r="B567" s="5">
        <v>801116</v>
      </c>
      <c r="C567" s="15" t="s">
        <v>871</v>
      </c>
      <c r="D567" s="15" t="s">
        <v>82</v>
      </c>
      <c r="E567" s="15" t="s">
        <v>87</v>
      </c>
      <c r="F567" s="15" t="s">
        <v>92</v>
      </c>
      <c r="G567" s="15" t="s">
        <v>98</v>
      </c>
      <c r="H567" s="15">
        <v>3120000</v>
      </c>
      <c r="I567" s="15">
        <v>3120000</v>
      </c>
      <c r="J567" s="15" t="s">
        <v>32</v>
      </c>
      <c r="K567" s="15" t="s">
        <v>33</v>
      </c>
      <c r="L567" s="6" t="s">
        <v>100</v>
      </c>
    </row>
    <row r="568" spans="2:12" ht="75">
      <c r="B568" s="5">
        <v>801116</v>
      </c>
      <c r="C568" s="15" t="s">
        <v>259</v>
      </c>
      <c r="D568" s="15" t="s">
        <v>77</v>
      </c>
      <c r="E568" s="15" t="s">
        <v>87</v>
      </c>
      <c r="F568" s="15" t="s">
        <v>92</v>
      </c>
      <c r="G568" s="15" t="s">
        <v>98</v>
      </c>
      <c r="H568" s="15">
        <v>20592000</v>
      </c>
      <c r="I568" s="15">
        <v>20592000</v>
      </c>
      <c r="J568" s="15" t="s">
        <v>32</v>
      </c>
      <c r="K568" s="15" t="s">
        <v>33</v>
      </c>
      <c r="L568" s="6" t="s">
        <v>100</v>
      </c>
    </row>
    <row r="569" spans="2:12" ht="120">
      <c r="B569" s="5">
        <v>801116</v>
      </c>
      <c r="C569" s="15" t="s">
        <v>872</v>
      </c>
      <c r="D569" s="15" t="s">
        <v>82</v>
      </c>
      <c r="E569" s="15" t="s">
        <v>87</v>
      </c>
      <c r="F569" s="15" t="s">
        <v>92</v>
      </c>
      <c r="G569" s="15" t="s">
        <v>98</v>
      </c>
      <c r="H569" s="15">
        <v>1872000</v>
      </c>
      <c r="I569" s="15">
        <v>1872000</v>
      </c>
      <c r="J569" s="15" t="s">
        <v>32</v>
      </c>
      <c r="K569" s="15" t="s">
        <v>33</v>
      </c>
      <c r="L569" s="6" t="s">
        <v>100</v>
      </c>
    </row>
    <row r="570" spans="2:12" ht="75">
      <c r="B570" s="5">
        <v>801116</v>
      </c>
      <c r="C570" s="15" t="s">
        <v>285</v>
      </c>
      <c r="D570" s="15" t="s">
        <v>77</v>
      </c>
      <c r="E570" s="15" t="s">
        <v>87</v>
      </c>
      <c r="F570" s="15" t="s">
        <v>92</v>
      </c>
      <c r="G570" s="15" t="s">
        <v>98</v>
      </c>
      <c r="H570" s="15">
        <v>34320000</v>
      </c>
      <c r="I570" s="15">
        <v>34320000</v>
      </c>
      <c r="J570" s="15" t="s">
        <v>32</v>
      </c>
      <c r="K570" s="15" t="s">
        <v>33</v>
      </c>
      <c r="L570" s="6" t="s">
        <v>100</v>
      </c>
    </row>
    <row r="571" spans="2:12" ht="75">
      <c r="B571" s="5">
        <v>801116</v>
      </c>
      <c r="C571" s="15" t="s">
        <v>259</v>
      </c>
      <c r="D571" s="15" t="s">
        <v>77</v>
      </c>
      <c r="E571" s="15" t="s">
        <v>87</v>
      </c>
      <c r="F571" s="15" t="s">
        <v>92</v>
      </c>
      <c r="G571" s="15" t="s">
        <v>98</v>
      </c>
      <c r="H571" s="15">
        <v>20592000</v>
      </c>
      <c r="I571" s="15">
        <v>20592000</v>
      </c>
      <c r="J571" s="15" t="s">
        <v>32</v>
      </c>
      <c r="K571" s="15" t="s">
        <v>33</v>
      </c>
      <c r="L571" s="6" t="s">
        <v>100</v>
      </c>
    </row>
    <row r="572" spans="2:12" ht="120">
      <c r="B572" s="5">
        <v>801116</v>
      </c>
      <c r="C572" s="15" t="s">
        <v>873</v>
      </c>
      <c r="D572" s="15" t="s">
        <v>82</v>
      </c>
      <c r="E572" s="15" t="s">
        <v>87</v>
      </c>
      <c r="F572" s="15" t="s">
        <v>92</v>
      </c>
      <c r="G572" s="15" t="s">
        <v>98</v>
      </c>
      <c r="H572" s="15">
        <v>1872000</v>
      </c>
      <c r="I572" s="15">
        <v>1872000</v>
      </c>
      <c r="J572" s="15" t="s">
        <v>32</v>
      </c>
      <c r="K572" s="15" t="s">
        <v>33</v>
      </c>
      <c r="L572" s="6" t="s">
        <v>100</v>
      </c>
    </row>
    <row r="573" spans="2:12" ht="90">
      <c r="B573" s="5">
        <v>801116</v>
      </c>
      <c r="C573" s="15" t="s">
        <v>283</v>
      </c>
      <c r="D573" s="15" t="s">
        <v>77</v>
      </c>
      <c r="E573" s="15" t="s">
        <v>87</v>
      </c>
      <c r="F573" s="15" t="s">
        <v>92</v>
      </c>
      <c r="G573" s="15" t="s">
        <v>98</v>
      </c>
      <c r="H573" s="15">
        <v>34320000</v>
      </c>
      <c r="I573" s="15">
        <v>34320000</v>
      </c>
      <c r="J573" s="15" t="s">
        <v>32</v>
      </c>
      <c r="K573" s="15" t="s">
        <v>33</v>
      </c>
      <c r="L573" s="6" t="s">
        <v>100</v>
      </c>
    </row>
    <row r="574" spans="2:12" ht="120">
      <c r="B574" s="5">
        <v>801116</v>
      </c>
      <c r="C574" s="15" t="s">
        <v>874</v>
      </c>
      <c r="D574" s="15" t="s">
        <v>82</v>
      </c>
      <c r="E574" s="15" t="s">
        <v>87</v>
      </c>
      <c r="F574" s="15" t="s">
        <v>92</v>
      </c>
      <c r="G574" s="15" t="s">
        <v>98</v>
      </c>
      <c r="H574" s="15">
        <v>3120000</v>
      </c>
      <c r="I574" s="15">
        <v>3120000</v>
      </c>
      <c r="J574" s="15" t="s">
        <v>32</v>
      </c>
      <c r="K574" s="15" t="s">
        <v>33</v>
      </c>
      <c r="L574" s="6" t="s">
        <v>100</v>
      </c>
    </row>
    <row r="575" spans="2:12" ht="75">
      <c r="B575" s="5">
        <v>801116</v>
      </c>
      <c r="C575" s="15" t="s">
        <v>259</v>
      </c>
      <c r="D575" s="15" t="s">
        <v>77</v>
      </c>
      <c r="E575" s="15" t="s">
        <v>87</v>
      </c>
      <c r="F575" s="15" t="s">
        <v>92</v>
      </c>
      <c r="G575" s="15" t="s">
        <v>98</v>
      </c>
      <c r="H575" s="15">
        <v>20592000</v>
      </c>
      <c r="I575" s="15">
        <v>20592000</v>
      </c>
      <c r="J575" s="15" t="s">
        <v>32</v>
      </c>
      <c r="K575" s="15" t="s">
        <v>33</v>
      </c>
      <c r="L575" s="6" t="s">
        <v>100</v>
      </c>
    </row>
    <row r="576" spans="2:12" ht="120">
      <c r="B576" s="5">
        <v>801116</v>
      </c>
      <c r="C576" s="15" t="s">
        <v>875</v>
      </c>
      <c r="D576" s="15" t="s">
        <v>82</v>
      </c>
      <c r="E576" s="15" t="s">
        <v>87</v>
      </c>
      <c r="F576" s="15" t="s">
        <v>92</v>
      </c>
      <c r="G576" s="15" t="s">
        <v>98</v>
      </c>
      <c r="H576" s="15">
        <v>1872000</v>
      </c>
      <c r="I576" s="15">
        <v>1872000</v>
      </c>
      <c r="J576" s="15" t="s">
        <v>32</v>
      </c>
      <c r="K576" s="15" t="s">
        <v>33</v>
      </c>
      <c r="L576" s="6" t="s">
        <v>100</v>
      </c>
    </row>
    <row r="577" spans="2:12" ht="90">
      <c r="B577" s="5">
        <v>801116</v>
      </c>
      <c r="C577" s="15" t="s">
        <v>283</v>
      </c>
      <c r="D577" s="15" t="s">
        <v>77</v>
      </c>
      <c r="E577" s="15" t="s">
        <v>87</v>
      </c>
      <c r="F577" s="15" t="s">
        <v>92</v>
      </c>
      <c r="G577" s="15" t="s">
        <v>98</v>
      </c>
      <c r="H577" s="15">
        <v>34320000</v>
      </c>
      <c r="I577" s="15">
        <v>34320000</v>
      </c>
      <c r="J577" s="15" t="s">
        <v>32</v>
      </c>
      <c r="K577" s="15" t="s">
        <v>33</v>
      </c>
      <c r="L577" s="6" t="s">
        <v>100</v>
      </c>
    </row>
    <row r="578" spans="2:12" ht="120">
      <c r="B578" s="5">
        <v>801116</v>
      </c>
      <c r="C578" s="15" t="s">
        <v>876</v>
      </c>
      <c r="D578" s="15" t="s">
        <v>82</v>
      </c>
      <c r="E578" s="15" t="s">
        <v>87</v>
      </c>
      <c r="F578" s="15" t="s">
        <v>92</v>
      </c>
      <c r="G578" s="15" t="s">
        <v>98</v>
      </c>
      <c r="H578" s="15">
        <v>3120000</v>
      </c>
      <c r="I578" s="15">
        <v>3120000</v>
      </c>
      <c r="J578" s="15" t="s">
        <v>32</v>
      </c>
      <c r="K578" s="15" t="s">
        <v>33</v>
      </c>
      <c r="L578" s="6" t="s">
        <v>100</v>
      </c>
    </row>
    <row r="579" spans="2:12" ht="75">
      <c r="B579" s="5">
        <v>801116</v>
      </c>
      <c r="C579" s="15" t="s">
        <v>259</v>
      </c>
      <c r="D579" s="15" t="s">
        <v>77</v>
      </c>
      <c r="E579" s="15" t="s">
        <v>87</v>
      </c>
      <c r="F579" s="15" t="s">
        <v>92</v>
      </c>
      <c r="G579" s="15" t="s">
        <v>98</v>
      </c>
      <c r="H579" s="15">
        <v>20592000</v>
      </c>
      <c r="I579" s="15">
        <v>20592000</v>
      </c>
      <c r="J579" s="15" t="s">
        <v>32</v>
      </c>
      <c r="K579" s="15" t="s">
        <v>33</v>
      </c>
      <c r="L579" s="6" t="s">
        <v>100</v>
      </c>
    </row>
    <row r="580" spans="2:12" ht="90">
      <c r="B580" s="5">
        <v>801116</v>
      </c>
      <c r="C580" s="15" t="s">
        <v>283</v>
      </c>
      <c r="D580" s="15" t="s">
        <v>77</v>
      </c>
      <c r="E580" s="15" t="s">
        <v>87</v>
      </c>
      <c r="F580" s="15" t="s">
        <v>92</v>
      </c>
      <c r="G580" s="15" t="s">
        <v>98</v>
      </c>
      <c r="H580" s="15">
        <v>34320000</v>
      </c>
      <c r="I580" s="15">
        <v>34320000</v>
      </c>
      <c r="J580" s="15" t="s">
        <v>32</v>
      </c>
      <c r="K580" s="15" t="s">
        <v>33</v>
      </c>
      <c r="L580" s="6" t="s">
        <v>100</v>
      </c>
    </row>
    <row r="581" spans="2:12" ht="120">
      <c r="B581" s="5">
        <v>801116</v>
      </c>
      <c r="C581" s="15" t="s">
        <v>877</v>
      </c>
      <c r="D581" s="15" t="s">
        <v>82</v>
      </c>
      <c r="E581" s="15" t="s">
        <v>87</v>
      </c>
      <c r="F581" s="15" t="s">
        <v>92</v>
      </c>
      <c r="G581" s="15" t="s">
        <v>98</v>
      </c>
      <c r="H581" s="15">
        <v>3120000</v>
      </c>
      <c r="I581" s="15">
        <v>3120000</v>
      </c>
      <c r="J581" s="15" t="s">
        <v>32</v>
      </c>
      <c r="K581" s="15" t="s">
        <v>33</v>
      </c>
      <c r="L581" s="6" t="s">
        <v>100</v>
      </c>
    </row>
    <row r="582" spans="2:12" ht="75">
      <c r="B582" s="5">
        <v>801116</v>
      </c>
      <c r="C582" s="15" t="s">
        <v>259</v>
      </c>
      <c r="D582" s="15" t="s">
        <v>77</v>
      </c>
      <c r="E582" s="15" t="s">
        <v>87</v>
      </c>
      <c r="F582" s="15" t="s">
        <v>92</v>
      </c>
      <c r="G582" s="15" t="s">
        <v>98</v>
      </c>
      <c r="H582" s="15">
        <v>20592000</v>
      </c>
      <c r="I582" s="15">
        <v>20592000</v>
      </c>
      <c r="J582" s="15" t="s">
        <v>32</v>
      </c>
      <c r="K582" s="15" t="s">
        <v>33</v>
      </c>
      <c r="L582" s="6" t="s">
        <v>100</v>
      </c>
    </row>
    <row r="583" spans="2:12" ht="90">
      <c r="B583" s="5">
        <v>801116</v>
      </c>
      <c r="C583" s="15" t="s">
        <v>283</v>
      </c>
      <c r="D583" s="15" t="s">
        <v>77</v>
      </c>
      <c r="E583" s="15" t="s">
        <v>87</v>
      </c>
      <c r="F583" s="15" t="s">
        <v>92</v>
      </c>
      <c r="G583" s="15" t="s">
        <v>98</v>
      </c>
      <c r="H583" s="15">
        <v>34320000</v>
      </c>
      <c r="I583" s="15">
        <v>34320000</v>
      </c>
      <c r="J583" s="15" t="s">
        <v>32</v>
      </c>
      <c r="K583" s="15" t="s">
        <v>33</v>
      </c>
      <c r="L583" s="6" t="s">
        <v>100</v>
      </c>
    </row>
    <row r="584" spans="2:12" ht="120">
      <c r="B584" s="5">
        <v>801116</v>
      </c>
      <c r="C584" s="15" t="s">
        <v>878</v>
      </c>
      <c r="D584" s="15" t="s">
        <v>82</v>
      </c>
      <c r="E584" s="15" t="s">
        <v>87</v>
      </c>
      <c r="F584" s="15" t="s">
        <v>92</v>
      </c>
      <c r="G584" s="15" t="s">
        <v>98</v>
      </c>
      <c r="H584" s="15">
        <v>3120000</v>
      </c>
      <c r="I584" s="15">
        <v>3120000</v>
      </c>
      <c r="J584" s="15" t="s">
        <v>32</v>
      </c>
      <c r="K584" s="15" t="s">
        <v>33</v>
      </c>
      <c r="L584" s="6" t="s">
        <v>100</v>
      </c>
    </row>
    <row r="585" spans="2:12" ht="75">
      <c r="B585" s="5">
        <v>801116</v>
      </c>
      <c r="C585" s="15" t="s">
        <v>259</v>
      </c>
      <c r="D585" s="15" t="s">
        <v>77</v>
      </c>
      <c r="E585" s="15" t="s">
        <v>87</v>
      </c>
      <c r="F585" s="15" t="s">
        <v>92</v>
      </c>
      <c r="G585" s="15" t="s">
        <v>98</v>
      </c>
      <c r="H585" s="15">
        <v>20592000</v>
      </c>
      <c r="I585" s="15">
        <v>20592000</v>
      </c>
      <c r="J585" s="15" t="s">
        <v>32</v>
      </c>
      <c r="K585" s="15" t="s">
        <v>33</v>
      </c>
      <c r="L585" s="6" t="s">
        <v>100</v>
      </c>
    </row>
    <row r="586" spans="2:12" ht="120">
      <c r="B586" s="5">
        <v>801116</v>
      </c>
      <c r="C586" s="15" t="s">
        <v>879</v>
      </c>
      <c r="D586" s="15" t="s">
        <v>82</v>
      </c>
      <c r="E586" s="15" t="s">
        <v>87</v>
      </c>
      <c r="F586" s="15" t="s">
        <v>92</v>
      </c>
      <c r="G586" s="15" t="s">
        <v>98</v>
      </c>
      <c r="H586" s="15">
        <v>1872000</v>
      </c>
      <c r="I586" s="15">
        <v>1872000</v>
      </c>
      <c r="J586" s="15" t="s">
        <v>32</v>
      </c>
      <c r="K586" s="15" t="s">
        <v>33</v>
      </c>
      <c r="L586" s="6" t="s">
        <v>100</v>
      </c>
    </row>
    <row r="587" spans="2:12" ht="90">
      <c r="B587" s="5">
        <v>801116</v>
      </c>
      <c r="C587" s="15" t="s">
        <v>850</v>
      </c>
      <c r="D587" s="15" t="s">
        <v>74</v>
      </c>
      <c r="E587" s="15" t="s">
        <v>87</v>
      </c>
      <c r="F587" s="15" t="s">
        <v>92</v>
      </c>
      <c r="G587" s="15" t="s">
        <v>98</v>
      </c>
      <c r="H587" s="15">
        <v>9360000</v>
      </c>
      <c r="I587" s="15">
        <v>9360000</v>
      </c>
      <c r="J587" s="15" t="s">
        <v>32</v>
      </c>
      <c r="K587" s="15" t="s">
        <v>33</v>
      </c>
      <c r="L587" s="6" t="s">
        <v>100</v>
      </c>
    </row>
    <row r="588" spans="2:12" ht="75">
      <c r="B588" s="5">
        <v>801116</v>
      </c>
      <c r="C588" s="15" t="s">
        <v>286</v>
      </c>
      <c r="D588" s="15" t="s">
        <v>77</v>
      </c>
      <c r="E588" s="15" t="s">
        <v>87</v>
      </c>
      <c r="F588" s="15" t="s">
        <v>92</v>
      </c>
      <c r="G588" s="15" t="s">
        <v>98</v>
      </c>
      <c r="H588" s="15">
        <v>20592000</v>
      </c>
      <c r="I588" s="15">
        <v>20592000</v>
      </c>
      <c r="J588" s="15" t="s">
        <v>32</v>
      </c>
      <c r="K588" s="15" t="s">
        <v>33</v>
      </c>
      <c r="L588" s="6" t="s">
        <v>100</v>
      </c>
    </row>
    <row r="589" spans="2:12" ht="90">
      <c r="B589" s="5">
        <v>801116</v>
      </c>
      <c r="C589" s="15" t="s">
        <v>287</v>
      </c>
      <c r="D589" s="15" t="s">
        <v>77</v>
      </c>
      <c r="E589" s="15" t="s">
        <v>86</v>
      </c>
      <c r="F589" s="15" t="s">
        <v>92</v>
      </c>
      <c r="G589" s="15" t="s">
        <v>98</v>
      </c>
      <c r="H589" s="15">
        <v>80080000</v>
      </c>
      <c r="I589" s="15">
        <v>80080000</v>
      </c>
      <c r="J589" s="15" t="s">
        <v>32</v>
      </c>
      <c r="K589" s="15" t="s">
        <v>33</v>
      </c>
      <c r="L589" s="6" t="s">
        <v>100</v>
      </c>
    </row>
    <row r="590" spans="2:12" ht="75">
      <c r="B590" s="5">
        <v>801116</v>
      </c>
      <c r="C590" s="15" t="s">
        <v>288</v>
      </c>
      <c r="D590" s="15" t="s">
        <v>77</v>
      </c>
      <c r="E590" s="15" t="s">
        <v>87</v>
      </c>
      <c r="F590" s="15" t="s">
        <v>92</v>
      </c>
      <c r="G590" s="15" t="s">
        <v>98</v>
      </c>
      <c r="H590" s="15">
        <f>45760000+9240000</f>
        <v>55000000</v>
      </c>
      <c r="I590" s="15">
        <f>45760000+9240000</f>
        <v>55000000</v>
      </c>
      <c r="J590" s="15" t="s">
        <v>32</v>
      </c>
      <c r="K590" s="15" t="s">
        <v>33</v>
      </c>
      <c r="L590" s="6" t="s">
        <v>100</v>
      </c>
    </row>
    <row r="591" spans="2:12" ht="60">
      <c r="B591" s="5">
        <v>801116</v>
      </c>
      <c r="C591" s="15" t="s">
        <v>289</v>
      </c>
      <c r="D591" s="15" t="s">
        <v>77</v>
      </c>
      <c r="E591" s="15" t="s">
        <v>87</v>
      </c>
      <c r="F591" s="15" t="s">
        <v>92</v>
      </c>
      <c r="G591" s="15" t="s">
        <v>98</v>
      </c>
      <c r="H591" s="15">
        <v>34320000</v>
      </c>
      <c r="I591" s="15">
        <v>34320000</v>
      </c>
      <c r="J591" s="15" t="s">
        <v>32</v>
      </c>
      <c r="K591" s="15" t="s">
        <v>33</v>
      </c>
      <c r="L591" s="6" t="s">
        <v>100</v>
      </c>
    </row>
    <row r="592" spans="2:12" ht="75">
      <c r="B592" s="5">
        <v>801116</v>
      </c>
      <c r="C592" s="15" t="s">
        <v>880</v>
      </c>
      <c r="D592" s="15" t="s">
        <v>82</v>
      </c>
      <c r="E592" s="15" t="s">
        <v>87</v>
      </c>
      <c r="F592" s="15" t="s">
        <v>92</v>
      </c>
      <c r="G592" s="15" t="s">
        <v>98</v>
      </c>
      <c r="H592" s="15">
        <v>3120000</v>
      </c>
      <c r="I592" s="15">
        <v>3120000</v>
      </c>
      <c r="J592" s="15" t="s">
        <v>32</v>
      </c>
      <c r="K592" s="15" t="s">
        <v>33</v>
      </c>
      <c r="L592" s="6" t="s">
        <v>100</v>
      </c>
    </row>
    <row r="593" spans="2:12" ht="45">
      <c r="B593" s="5">
        <v>801116</v>
      </c>
      <c r="C593" s="15" t="s">
        <v>290</v>
      </c>
      <c r="D593" s="15" t="s">
        <v>77</v>
      </c>
      <c r="E593" s="15" t="s">
        <v>87</v>
      </c>
      <c r="F593" s="15" t="s">
        <v>92</v>
      </c>
      <c r="G593" s="15" t="s">
        <v>98</v>
      </c>
      <c r="H593" s="15">
        <v>34320000</v>
      </c>
      <c r="I593" s="15">
        <v>34320000</v>
      </c>
      <c r="J593" s="15" t="s">
        <v>32</v>
      </c>
      <c r="K593" s="15" t="s">
        <v>33</v>
      </c>
      <c r="L593" s="6" t="s">
        <v>100</v>
      </c>
    </row>
    <row r="594" spans="2:12" ht="75">
      <c r="B594" s="5">
        <v>801116</v>
      </c>
      <c r="C594" s="15" t="s">
        <v>291</v>
      </c>
      <c r="D594" s="15" t="s">
        <v>77</v>
      </c>
      <c r="E594" s="15" t="s">
        <v>87</v>
      </c>
      <c r="F594" s="15" t="s">
        <v>92</v>
      </c>
      <c r="G594" s="15" t="s">
        <v>98</v>
      </c>
      <c r="H594" s="15">
        <v>27500000</v>
      </c>
      <c r="I594" s="15">
        <v>27500000</v>
      </c>
      <c r="J594" s="15" t="s">
        <v>32</v>
      </c>
      <c r="K594" s="15" t="s">
        <v>33</v>
      </c>
      <c r="L594" s="6" t="s">
        <v>100</v>
      </c>
    </row>
    <row r="595" spans="2:12" ht="60">
      <c r="B595" s="5">
        <v>801116</v>
      </c>
      <c r="C595" s="15" t="s">
        <v>292</v>
      </c>
      <c r="D595" s="15" t="s">
        <v>77</v>
      </c>
      <c r="E595" s="15" t="s">
        <v>87</v>
      </c>
      <c r="F595" s="15" t="s">
        <v>92</v>
      </c>
      <c r="G595" s="15" t="s">
        <v>98</v>
      </c>
      <c r="H595" s="15">
        <v>27500000</v>
      </c>
      <c r="I595" s="15">
        <v>27500000</v>
      </c>
      <c r="J595" s="15" t="s">
        <v>32</v>
      </c>
      <c r="K595" s="15" t="s">
        <v>33</v>
      </c>
      <c r="L595" s="6" t="s">
        <v>100</v>
      </c>
    </row>
    <row r="596" spans="2:12" ht="75">
      <c r="B596" s="5">
        <v>801116</v>
      </c>
      <c r="C596" s="15" t="s">
        <v>293</v>
      </c>
      <c r="D596" s="15" t="s">
        <v>77</v>
      </c>
      <c r="E596" s="15" t="s">
        <v>87</v>
      </c>
      <c r="F596" s="15" t="s">
        <v>92</v>
      </c>
      <c r="G596" s="15" t="s">
        <v>98</v>
      </c>
      <c r="H596" s="15">
        <v>20592000</v>
      </c>
      <c r="I596" s="15">
        <v>20592000</v>
      </c>
      <c r="J596" s="15" t="s">
        <v>32</v>
      </c>
      <c r="K596" s="15" t="s">
        <v>33</v>
      </c>
      <c r="L596" s="6" t="s">
        <v>100</v>
      </c>
    </row>
    <row r="597" spans="2:12" ht="105">
      <c r="B597" s="5">
        <v>801116</v>
      </c>
      <c r="C597" s="15" t="s">
        <v>881</v>
      </c>
      <c r="D597" s="15" t="s">
        <v>82</v>
      </c>
      <c r="E597" s="15" t="s">
        <v>87</v>
      </c>
      <c r="F597" s="15" t="s">
        <v>92</v>
      </c>
      <c r="G597" s="15" t="s">
        <v>98</v>
      </c>
      <c r="H597" s="15">
        <v>1872000</v>
      </c>
      <c r="I597" s="15">
        <v>1872000</v>
      </c>
      <c r="J597" s="15" t="s">
        <v>32</v>
      </c>
      <c r="K597" s="15" t="s">
        <v>33</v>
      </c>
      <c r="L597" s="6" t="s">
        <v>100</v>
      </c>
    </row>
    <row r="598" spans="2:12" ht="60">
      <c r="B598" s="5">
        <v>801116</v>
      </c>
      <c r="C598" s="15" t="s">
        <v>294</v>
      </c>
      <c r="D598" s="15" t="s">
        <v>77</v>
      </c>
      <c r="E598" s="15" t="s">
        <v>87</v>
      </c>
      <c r="F598" s="15" t="s">
        <v>92</v>
      </c>
      <c r="G598" s="15" t="s">
        <v>98</v>
      </c>
      <c r="H598" s="15">
        <v>28600000</v>
      </c>
      <c r="I598" s="15">
        <v>28600000</v>
      </c>
      <c r="J598" s="15" t="s">
        <v>32</v>
      </c>
      <c r="K598" s="15" t="s">
        <v>33</v>
      </c>
      <c r="L598" s="6" t="s">
        <v>100</v>
      </c>
    </row>
    <row r="599" spans="2:12" ht="105">
      <c r="B599" s="5">
        <v>801116</v>
      </c>
      <c r="C599" s="15" t="s">
        <v>295</v>
      </c>
      <c r="D599" s="15" t="s">
        <v>77</v>
      </c>
      <c r="E599" s="15" t="s">
        <v>87</v>
      </c>
      <c r="F599" s="15" t="s">
        <v>92</v>
      </c>
      <c r="G599" s="15" t="s">
        <v>98</v>
      </c>
      <c r="H599" s="15">
        <v>44000000</v>
      </c>
      <c r="I599" s="15">
        <v>44000000</v>
      </c>
      <c r="J599" s="15" t="s">
        <v>32</v>
      </c>
      <c r="K599" s="15" t="s">
        <v>33</v>
      </c>
      <c r="L599" s="6" t="s">
        <v>100</v>
      </c>
    </row>
    <row r="600" spans="2:12" ht="150">
      <c r="B600" s="5">
        <v>801116</v>
      </c>
      <c r="C600" s="15" t="s">
        <v>296</v>
      </c>
      <c r="D600" s="15" t="s">
        <v>82</v>
      </c>
      <c r="E600" s="15" t="s">
        <v>87</v>
      </c>
      <c r="F600" s="15" t="s">
        <v>92</v>
      </c>
      <c r="G600" s="15" t="s">
        <v>98</v>
      </c>
      <c r="H600" s="15">
        <v>4000000</v>
      </c>
      <c r="I600" s="15">
        <v>4000000</v>
      </c>
      <c r="J600" s="15" t="s">
        <v>32</v>
      </c>
      <c r="K600" s="15" t="s">
        <v>33</v>
      </c>
      <c r="L600" s="6" t="s">
        <v>100</v>
      </c>
    </row>
    <row r="601" spans="2:12" ht="90">
      <c r="B601" s="5">
        <v>801116</v>
      </c>
      <c r="C601" s="15" t="s">
        <v>297</v>
      </c>
      <c r="D601" s="15" t="s">
        <v>77</v>
      </c>
      <c r="E601" s="15" t="s">
        <v>87</v>
      </c>
      <c r="F601" s="15" t="s">
        <v>92</v>
      </c>
      <c r="G601" s="15" t="s">
        <v>98</v>
      </c>
      <c r="H601" s="15">
        <f>20592000+1408000+3300000</f>
        <v>25300000</v>
      </c>
      <c r="I601" s="15">
        <f>20592000+1408000+3300000</f>
        <v>25300000</v>
      </c>
      <c r="J601" s="15" t="s">
        <v>32</v>
      </c>
      <c r="K601" s="15" t="s">
        <v>33</v>
      </c>
      <c r="L601" s="6" t="s">
        <v>100</v>
      </c>
    </row>
    <row r="602" spans="2:12" ht="60">
      <c r="B602" s="5">
        <v>801116</v>
      </c>
      <c r="C602" s="15" t="s">
        <v>298</v>
      </c>
      <c r="D602" s="15" t="s">
        <v>77</v>
      </c>
      <c r="E602" s="15" t="s">
        <v>87</v>
      </c>
      <c r="F602" s="15" t="s">
        <v>92</v>
      </c>
      <c r="G602" s="15" t="s">
        <v>98</v>
      </c>
      <c r="H602" s="15">
        <v>88000000</v>
      </c>
      <c r="I602" s="15">
        <v>88000000</v>
      </c>
      <c r="J602" s="15" t="s">
        <v>32</v>
      </c>
      <c r="K602" s="15" t="s">
        <v>33</v>
      </c>
      <c r="L602" s="6" t="s">
        <v>100</v>
      </c>
    </row>
    <row r="603" spans="2:12" ht="105">
      <c r="B603" s="5">
        <v>801116</v>
      </c>
      <c r="C603" s="15" t="s">
        <v>299</v>
      </c>
      <c r="D603" s="15" t="s">
        <v>77</v>
      </c>
      <c r="E603" s="15" t="s">
        <v>87</v>
      </c>
      <c r="F603" s="15" t="s">
        <v>92</v>
      </c>
      <c r="G603" s="15" t="s">
        <v>98</v>
      </c>
      <c r="H603" s="15">
        <v>68640000</v>
      </c>
      <c r="I603" s="15">
        <v>68640000</v>
      </c>
      <c r="J603" s="15" t="s">
        <v>32</v>
      </c>
      <c r="K603" s="15" t="s">
        <v>33</v>
      </c>
      <c r="L603" s="6" t="s">
        <v>100</v>
      </c>
    </row>
    <row r="604" spans="2:12" ht="105">
      <c r="B604" s="5">
        <v>801116</v>
      </c>
      <c r="C604" s="15" t="s">
        <v>300</v>
      </c>
      <c r="D604" s="15" t="s">
        <v>77</v>
      </c>
      <c r="E604" s="15" t="s">
        <v>87</v>
      </c>
      <c r="F604" s="15" t="s">
        <v>92</v>
      </c>
      <c r="G604" s="15" t="s">
        <v>98</v>
      </c>
      <c r="H604" s="15">
        <v>51480000</v>
      </c>
      <c r="I604" s="15">
        <v>51480000</v>
      </c>
      <c r="J604" s="15" t="s">
        <v>32</v>
      </c>
      <c r="K604" s="15" t="s">
        <v>33</v>
      </c>
      <c r="L604" s="6" t="s">
        <v>100</v>
      </c>
    </row>
    <row r="605" spans="2:12" ht="135">
      <c r="B605" s="5">
        <v>801116</v>
      </c>
      <c r="C605" s="15" t="s">
        <v>882</v>
      </c>
      <c r="D605" s="15" t="s">
        <v>82</v>
      </c>
      <c r="E605" s="15" t="s">
        <v>87</v>
      </c>
      <c r="F605" s="15" t="s">
        <v>92</v>
      </c>
      <c r="G605" s="15" t="s">
        <v>98</v>
      </c>
      <c r="H605" s="15">
        <v>4680000</v>
      </c>
      <c r="I605" s="15">
        <v>4680000</v>
      </c>
      <c r="J605" s="15" t="s">
        <v>32</v>
      </c>
      <c r="K605" s="15" t="s">
        <v>33</v>
      </c>
      <c r="L605" s="6" t="s">
        <v>100</v>
      </c>
    </row>
    <row r="606" spans="2:12" ht="105">
      <c r="B606" s="5">
        <v>801116</v>
      </c>
      <c r="C606" s="15" t="s">
        <v>301</v>
      </c>
      <c r="D606" s="15" t="s">
        <v>77</v>
      </c>
      <c r="E606" s="15" t="s">
        <v>87</v>
      </c>
      <c r="F606" s="15" t="s">
        <v>92</v>
      </c>
      <c r="G606" s="15" t="s">
        <v>98</v>
      </c>
      <c r="H606" s="15">
        <v>51480000</v>
      </c>
      <c r="I606" s="15">
        <v>51480000</v>
      </c>
      <c r="J606" s="15" t="s">
        <v>32</v>
      </c>
      <c r="K606" s="15" t="s">
        <v>33</v>
      </c>
      <c r="L606" s="6" t="s">
        <v>100</v>
      </c>
    </row>
    <row r="607" spans="2:12" ht="105">
      <c r="B607" s="5">
        <v>801116</v>
      </c>
      <c r="C607" s="15" t="s">
        <v>302</v>
      </c>
      <c r="D607" s="15" t="s">
        <v>77</v>
      </c>
      <c r="E607" s="15" t="s">
        <v>87</v>
      </c>
      <c r="F607" s="15" t="s">
        <v>92</v>
      </c>
      <c r="G607" s="15" t="s">
        <v>98</v>
      </c>
      <c r="H607" s="15">
        <f>51480000+3520000</f>
        <v>55000000</v>
      </c>
      <c r="I607" s="15">
        <f>51480000+3520000</f>
        <v>55000000</v>
      </c>
      <c r="J607" s="15" t="s">
        <v>32</v>
      </c>
      <c r="K607" s="15" t="s">
        <v>33</v>
      </c>
      <c r="L607" s="6" t="s">
        <v>100</v>
      </c>
    </row>
    <row r="608" spans="2:12" ht="105">
      <c r="B608" s="5">
        <v>94131500</v>
      </c>
      <c r="C608" s="15" t="s">
        <v>832</v>
      </c>
      <c r="D608" s="15" t="s">
        <v>82</v>
      </c>
      <c r="E608" s="15" t="s">
        <v>86</v>
      </c>
      <c r="F608" s="15" t="s">
        <v>92</v>
      </c>
      <c r="G608" s="15" t="s">
        <v>98</v>
      </c>
      <c r="H608" s="15">
        <v>11955000</v>
      </c>
      <c r="I608" s="15">
        <v>11955000</v>
      </c>
      <c r="J608" s="15" t="s">
        <v>32</v>
      </c>
      <c r="K608" s="15" t="s">
        <v>33</v>
      </c>
      <c r="L608" s="6" t="s">
        <v>100</v>
      </c>
    </row>
    <row r="609" spans="2:12" ht="105">
      <c r="B609" s="5">
        <v>94131500</v>
      </c>
      <c r="C609" s="15" t="s">
        <v>821</v>
      </c>
      <c r="D609" s="15" t="s">
        <v>82</v>
      </c>
      <c r="E609" s="15" t="s">
        <v>86</v>
      </c>
      <c r="F609" s="15" t="s">
        <v>92</v>
      </c>
      <c r="G609" s="15" t="s">
        <v>98</v>
      </c>
      <c r="H609" s="15">
        <v>39985900</v>
      </c>
      <c r="I609" s="15">
        <v>39985900</v>
      </c>
      <c r="J609" s="15" t="s">
        <v>32</v>
      </c>
      <c r="K609" s="15" t="s">
        <v>33</v>
      </c>
      <c r="L609" s="6" t="s">
        <v>100</v>
      </c>
    </row>
    <row r="610" spans="2:12" ht="150">
      <c r="B610" s="5">
        <v>801116</v>
      </c>
      <c r="C610" s="15" t="s">
        <v>883</v>
      </c>
      <c r="D610" s="15" t="s">
        <v>82</v>
      </c>
      <c r="E610" s="15" t="s">
        <v>86</v>
      </c>
      <c r="F610" s="15" t="s">
        <v>92</v>
      </c>
      <c r="G610" s="15" t="s">
        <v>98</v>
      </c>
      <c r="H610" s="15">
        <v>6240000</v>
      </c>
      <c r="I610" s="15">
        <v>6240000</v>
      </c>
      <c r="J610" s="15" t="s">
        <v>32</v>
      </c>
      <c r="K610" s="15" t="s">
        <v>33</v>
      </c>
      <c r="L610" s="6" t="s">
        <v>100</v>
      </c>
    </row>
    <row r="611" spans="2:12" ht="120">
      <c r="B611" s="5">
        <v>801116</v>
      </c>
      <c r="C611" s="15" t="s">
        <v>884</v>
      </c>
      <c r="D611" s="15" t="s">
        <v>82</v>
      </c>
      <c r="E611" s="15" t="s">
        <v>86</v>
      </c>
      <c r="F611" s="15" t="s">
        <v>92</v>
      </c>
      <c r="G611" s="15" t="s">
        <v>98</v>
      </c>
      <c r="H611" s="15">
        <v>1872000</v>
      </c>
      <c r="I611" s="15">
        <v>1872000</v>
      </c>
      <c r="J611" s="15" t="s">
        <v>32</v>
      </c>
      <c r="K611" s="15" t="s">
        <v>33</v>
      </c>
      <c r="L611" s="6" t="s">
        <v>100</v>
      </c>
    </row>
    <row r="612" spans="2:12" ht="135">
      <c r="B612" s="5">
        <v>801116</v>
      </c>
      <c r="C612" s="15" t="s">
        <v>885</v>
      </c>
      <c r="D612" s="15" t="s">
        <v>82</v>
      </c>
      <c r="E612" s="15" t="s">
        <v>86</v>
      </c>
      <c r="F612" s="15" t="s">
        <v>92</v>
      </c>
      <c r="G612" s="15" t="s">
        <v>98</v>
      </c>
      <c r="H612" s="15">
        <v>7280000</v>
      </c>
      <c r="I612" s="15">
        <v>7280000</v>
      </c>
      <c r="J612" s="15" t="s">
        <v>32</v>
      </c>
      <c r="K612" s="15" t="s">
        <v>33</v>
      </c>
      <c r="L612" s="6" t="s">
        <v>100</v>
      </c>
    </row>
    <row r="613" spans="2:12" ht="150">
      <c r="B613" s="5">
        <v>801116</v>
      </c>
      <c r="C613" s="15" t="s">
        <v>886</v>
      </c>
      <c r="D613" s="15" t="s">
        <v>82</v>
      </c>
      <c r="E613" s="15" t="s">
        <v>86</v>
      </c>
      <c r="F613" s="15" t="s">
        <v>92</v>
      </c>
      <c r="G613" s="15" t="s">
        <v>98</v>
      </c>
      <c r="H613" s="15">
        <f>8867826-5830261</f>
        <v>3037565</v>
      </c>
      <c r="I613" s="15">
        <f>8867826-5830261</f>
        <v>3037565</v>
      </c>
      <c r="J613" s="15" t="s">
        <v>32</v>
      </c>
      <c r="K613" s="15" t="s">
        <v>33</v>
      </c>
      <c r="L613" s="6" t="s">
        <v>100</v>
      </c>
    </row>
    <row r="614" spans="2:12" ht="150">
      <c r="B614" s="5">
        <v>801116</v>
      </c>
      <c r="C614" s="15" t="s">
        <v>886</v>
      </c>
      <c r="D614" s="15" t="s">
        <v>82</v>
      </c>
      <c r="E614" s="15" t="s">
        <v>86</v>
      </c>
      <c r="F614" s="15" t="s">
        <v>92</v>
      </c>
      <c r="G614" s="15" t="s">
        <v>98</v>
      </c>
      <c r="H614" s="15">
        <f>5000000-3037565</f>
        <v>1962435</v>
      </c>
      <c r="I614" s="15">
        <f>5000000-3037565</f>
        <v>1962435</v>
      </c>
      <c r="J614" s="15" t="s">
        <v>32</v>
      </c>
      <c r="K614" s="15" t="s">
        <v>33</v>
      </c>
      <c r="L614" s="6" t="s">
        <v>100</v>
      </c>
    </row>
    <row r="615" spans="2:12" ht="120">
      <c r="B615" s="5">
        <v>801116</v>
      </c>
      <c r="C615" s="15" t="s">
        <v>887</v>
      </c>
      <c r="D615" s="15" t="s">
        <v>80</v>
      </c>
      <c r="E615" s="15" t="s">
        <v>86</v>
      </c>
      <c r="F615" s="15" t="s">
        <v>92</v>
      </c>
      <c r="G615" s="15" t="s">
        <v>98</v>
      </c>
      <c r="H615" s="15">
        <v>1872000</v>
      </c>
      <c r="I615" s="15">
        <v>1872000</v>
      </c>
      <c r="J615" s="15" t="s">
        <v>32</v>
      </c>
      <c r="K615" s="15" t="s">
        <v>33</v>
      </c>
      <c r="L615" s="6" t="s">
        <v>100</v>
      </c>
    </row>
    <row r="616" spans="2:12" ht="120">
      <c r="B616" s="5">
        <v>801116</v>
      </c>
      <c r="C616" s="15" t="s">
        <v>888</v>
      </c>
      <c r="D616" s="15" t="s">
        <v>82</v>
      </c>
      <c r="E616" s="15" t="s">
        <v>86</v>
      </c>
      <c r="F616" s="15" t="s">
        <v>92</v>
      </c>
      <c r="G616" s="15" t="s">
        <v>98</v>
      </c>
      <c r="H616" s="15">
        <v>1872000</v>
      </c>
      <c r="I616" s="15">
        <v>1872000</v>
      </c>
      <c r="J616" s="15" t="s">
        <v>32</v>
      </c>
      <c r="K616" s="15" t="s">
        <v>33</v>
      </c>
      <c r="L616" s="6" t="s">
        <v>100</v>
      </c>
    </row>
    <row r="617" spans="2:12" ht="120">
      <c r="B617" s="5">
        <v>801116</v>
      </c>
      <c r="C617" s="15" t="s">
        <v>889</v>
      </c>
      <c r="D617" s="15" t="s">
        <v>82</v>
      </c>
      <c r="E617" s="15" t="s">
        <v>86</v>
      </c>
      <c r="F617" s="15" t="s">
        <v>92</v>
      </c>
      <c r="G617" s="15" t="s">
        <v>98</v>
      </c>
      <c r="H617" s="15">
        <v>1872000</v>
      </c>
      <c r="I617" s="15">
        <v>1872000</v>
      </c>
      <c r="J617" s="15" t="s">
        <v>32</v>
      </c>
      <c r="K617" s="15" t="s">
        <v>33</v>
      </c>
      <c r="L617" s="6" t="s">
        <v>100</v>
      </c>
    </row>
    <row r="618" spans="2:12" ht="90">
      <c r="B618" s="5">
        <v>801116</v>
      </c>
      <c r="C618" s="15" t="s">
        <v>890</v>
      </c>
      <c r="D618" s="15" t="s">
        <v>82</v>
      </c>
      <c r="E618" s="15" t="s">
        <v>87</v>
      </c>
      <c r="F618" s="15" t="s">
        <v>92</v>
      </c>
      <c r="G618" s="15" t="s">
        <v>98</v>
      </c>
      <c r="H618" s="15">
        <v>2600000</v>
      </c>
      <c r="I618" s="15">
        <v>2600000</v>
      </c>
      <c r="J618" s="15" t="s">
        <v>32</v>
      </c>
      <c r="K618" s="15" t="s">
        <v>33</v>
      </c>
      <c r="L618" s="6" t="s">
        <v>100</v>
      </c>
    </row>
    <row r="619" spans="2:12" ht="105">
      <c r="B619" s="5">
        <v>801116</v>
      </c>
      <c r="C619" s="15" t="s">
        <v>891</v>
      </c>
      <c r="D619" s="15" t="s">
        <v>82</v>
      </c>
      <c r="E619" s="15" t="s">
        <v>87</v>
      </c>
      <c r="F619" s="15" t="s">
        <v>92</v>
      </c>
      <c r="G619" s="15" t="s">
        <v>98</v>
      </c>
      <c r="H619" s="15">
        <v>2500000</v>
      </c>
      <c r="I619" s="15">
        <v>2500000</v>
      </c>
      <c r="J619" s="15" t="s">
        <v>32</v>
      </c>
      <c r="K619" s="15" t="s">
        <v>33</v>
      </c>
      <c r="L619" s="6" t="s">
        <v>100</v>
      </c>
    </row>
    <row r="620" spans="2:12" ht="105">
      <c r="B620" s="5">
        <v>801116</v>
      </c>
      <c r="C620" s="15" t="s">
        <v>892</v>
      </c>
      <c r="D620" s="15" t="s">
        <v>82</v>
      </c>
      <c r="E620" s="15" t="s">
        <v>86</v>
      </c>
      <c r="F620" s="15" t="s">
        <v>92</v>
      </c>
      <c r="G620" s="15" t="s">
        <v>98</v>
      </c>
      <c r="H620" s="15">
        <v>2500000</v>
      </c>
      <c r="I620" s="15">
        <v>2500000</v>
      </c>
      <c r="J620" s="15" t="s">
        <v>32</v>
      </c>
      <c r="K620" s="15" t="s">
        <v>33</v>
      </c>
      <c r="L620" s="6" t="s">
        <v>100</v>
      </c>
    </row>
    <row r="621" spans="2:12" ht="105">
      <c r="B621" s="5">
        <v>801116</v>
      </c>
      <c r="C621" s="15" t="s">
        <v>893</v>
      </c>
      <c r="D621" s="15" t="s">
        <v>82</v>
      </c>
      <c r="E621" s="15" t="s">
        <v>86</v>
      </c>
      <c r="F621" s="15" t="s">
        <v>92</v>
      </c>
      <c r="G621" s="15" t="s">
        <v>98</v>
      </c>
      <c r="H621" s="15">
        <v>2080000</v>
      </c>
      <c r="I621" s="15">
        <v>2080000</v>
      </c>
      <c r="J621" s="15" t="s">
        <v>32</v>
      </c>
      <c r="K621" s="15" t="s">
        <v>33</v>
      </c>
      <c r="L621" s="6" t="s">
        <v>100</v>
      </c>
    </row>
    <row r="622" spans="2:12" ht="105">
      <c r="B622" s="5">
        <v>801116</v>
      </c>
      <c r="C622" s="15" t="s">
        <v>894</v>
      </c>
      <c r="D622" s="15" t="s">
        <v>82</v>
      </c>
      <c r="E622" s="15" t="s">
        <v>86</v>
      </c>
      <c r="F622" s="15" t="s">
        <v>92</v>
      </c>
      <c r="G622" s="15" t="s">
        <v>98</v>
      </c>
      <c r="H622" s="15">
        <v>5000000</v>
      </c>
      <c r="I622" s="15">
        <v>5000000</v>
      </c>
      <c r="J622" s="15" t="s">
        <v>32</v>
      </c>
      <c r="K622" s="15" t="s">
        <v>33</v>
      </c>
      <c r="L622" s="6" t="s">
        <v>100</v>
      </c>
    </row>
    <row r="623" spans="2:12" ht="135">
      <c r="B623" s="5">
        <v>80111601</v>
      </c>
      <c r="C623" s="15" t="s">
        <v>895</v>
      </c>
      <c r="D623" s="15" t="s">
        <v>82</v>
      </c>
      <c r="E623" s="15" t="s">
        <v>86</v>
      </c>
      <c r="F623" s="15" t="s">
        <v>92</v>
      </c>
      <c r="G623" s="15" t="s">
        <v>98</v>
      </c>
      <c r="H623" s="15">
        <v>2500000</v>
      </c>
      <c r="I623" s="15">
        <v>2500000</v>
      </c>
      <c r="J623" s="15" t="s">
        <v>32</v>
      </c>
      <c r="K623" s="15" t="s">
        <v>33</v>
      </c>
      <c r="L623" s="6" t="s">
        <v>100</v>
      </c>
    </row>
    <row r="624" spans="2:12" ht="150">
      <c r="B624" s="5">
        <v>801116</v>
      </c>
      <c r="C624" s="15" t="s">
        <v>896</v>
      </c>
      <c r="D624" s="15" t="s">
        <v>82</v>
      </c>
      <c r="E624" s="15" t="s">
        <v>86</v>
      </c>
      <c r="F624" s="15" t="s">
        <v>92</v>
      </c>
      <c r="G624" s="15" t="s">
        <v>98</v>
      </c>
      <c r="H624" s="15">
        <v>4680000</v>
      </c>
      <c r="I624" s="15">
        <v>4680000</v>
      </c>
      <c r="J624" s="15" t="s">
        <v>32</v>
      </c>
      <c r="K624" s="15" t="s">
        <v>33</v>
      </c>
      <c r="L624" s="6" t="s">
        <v>100</v>
      </c>
    </row>
    <row r="625" spans="2:12" ht="120">
      <c r="B625" s="5">
        <v>801116</v>
      </c>
      <c r="C625" s="15" t="s">
        <v>303</v>
      </c>
      <c r="D625" s="15" t="s">
        <v>82</v>
      </c>
      <c r="E625" s="15" t="s">
        <v>86</v>
      </c>
      <c r="F625" s="15" t="s">
        <v>92</v>
      </c>
      <c r="G625" s="15" t="s">
        <v>98</v>
      </c>
      <c r="H625" s="15">
        <v>2300000</v>
      </c>
      <c r="I625" s="15">
        <v>2300000</v>
      </c>
      <c r="J625" s="15" t="s">
        <v>32</v>
      </c>
      <c r="K625" s="15" t="s">
        <v>33</v>
      </c>
      <c r="L625" s="6" t="s">
        <v>100</v>
      </c>
    </row>
    <row r="626" spans="2:12" ht="105">
      <c r="B626" s="5">
        <v>801116</v>
      </c>
      <c r="C626" s="15" t="s">
        <v>897</v>
      </c>
      <c r="D626" s="15" t="s">
        <v>82</v>
      </c>
      <c r="E626" s="15" t="s">
        <v>86</v>
      </c>
      <c r="F626" s="15" t="s">
        <v>92</v>
      </c>
      <c r="G626" s="15" t="s">
        <v>98</v>
      </c>
      <c r="H626" s="15">
        <v>8000000</v>
      </c>
      <c r="I626" s="15">
        <v>8000000</v>
      </c>
      <c r="J626" s="15" t="s">
        <v>32</v>
      </c>
      <c r="K626" s="15" t="s">
        <v>33</v>
      </c>
      <c r="L626" s="6" t="s">
        <v>100</v>
      </c>
    </row>
    <row r="627" spans="2:12" ht="75">
      <c r="B627" s="5" t="s">
        <v>56</v>
      </c>
      <c r="C627" s="15" t="s">
        <v>304</v>
      </c>
      <c r="D627" s="15" t="s">
        <v>75</v>
      </c>
      <c r="E627" s="15" t="s">
        <v>86</v>
      </c>
      <c r="F627" s="15" t="s">
        <v>93</v>
      </c>
      <c r="G627" s="15" t="s">
        <v>98</v>
      </c>
      <c r="H627" s="15">
        <v>30000000</v>
      </c>
      <c r="I627" s="15">
        <v>30000000</v>
      </c>
      <c r="J627" s="15" t="s">
        <v>32</v>
      </c>
      <c r="K627" s="15" t="s">
        <v>33</v>
      </c>
      <c r="L627" s="6" t="s">
        <v>100</v>
      </c>
    </row>
    <row r="628" spans="2:12" ht="75">
      <c r="B628" s="5">
        <v>82121500</v>
      </c>
      <c r="C628" s="15" t="s">
        <v>305</v>
      </c>
      <c r="D628" s="15" t="s">
        <v>79</v>
      </c>
      <c r="E628" s="15" t="s">
        <v>86</v>
      </c>
      <c r="F628" s="15" t="s">
        <v>95</v>
      </c>
      <c r="G628" s="15" t="s">
        <v>98</v>
      </c>
      <c r="H628" s="15">
        <v>40000000</v>
      </c>
      <c r="I628" s="15">
        <v>40000000</v>
      </c>
      <c r="J628" s="15" t="s">
        <v>32</v>
      </c>
      <c r="K628" s="15" t="s">
        <v>33</v>
      </c>
      <c r="L628" s="6" t="s">
        <v>100</v>
      </c>
    </row>
    <row r="629" spans="2:12" ht="60">
      <c r="B629" s="5">
        <v>80131500</v>
      </c>
      <c r="C629" s="15" t="s">
        <v>306</v>
      </c>
      <c r="D629" s="15" t="s">
        <v>79</v>
      </c>
      <c r="E629" s="15" t="s">
        <v>86</v>
      </c>
      <c r="F629" s="15" t="s">
        <v>92</v>
      </c>
      <c r="G629" s="15" t="s">
        <v>98</v>
      </c>
      <c r="H629" s="15">
        <f>44000000-4438755+4118755+420000</f>
        <v>44100000</v>
      </c>
      <c r="I629" s="15">
        <f>44000000-4438755+4118755+420000</f>
        <v>44100000</v>
      </c>
      <c r="J629" s="15" t="s">
        <v>32</v>
      </c>
      <c r="K629" s="15" t="s">
        <v>33</v>
      </c>
      <c r="L629" s="6" t="s">
        <v>100</v>
      </c>
    </row>
    <row r="630" spans="2:12" ht="60">
      <c r="B630" s="5">
        <v>11162112</v>
      </c>
      <c r="C630" s="15" t="s">
        <v>898</v>
      </c>
      <c r="D630" s="15" t="s">
        <v>84</v>
      </c>
      <c r="E630" s="15" t="s">
        <v>86</v>
      </c>
      <c r="F630" s="15" t="s">
        <v>94</v>
      </c>
      <c r="G630" s="15" t="s">
        <v>98</v>
      </c>
      <c r="H630" s="15">
        <v>4438755</v>
      </c>
      <c r="I630" s="15">
        <v>4438755</v>
      </c>
      <c r="J630" s="15" t="s">
        <v>32</v>
      </c>
      <c r="K630" s="15" t="s">
        <v>33</v>
      </c>
      <c r="L630" s="6" t="s">
        <v>100</v>
      </c>
    </row>
    <row r="631" spans="2:12" ht="75">
      <c r="B631" s="5">
        <v>80131500</v>
      </c>
      <c r="C631" s="15" t="s">
        <v>899</v>
      </c>
      <c r="D631" s="15" t="s">
        <v>79</v>
      </c>
      <c r="E631" s="15" t="s">
        <v>86</v>
      </c>
      <c r="F631" s="15" t="s">
        <v>92</v>
      </c>
      <c r="G631" s="15" t="s">
        <v>98</v>
      </c>
      <c r="H631" s="15">
        <v>44500000</v>
      </c>
      <c r="I631" s="15">
        <v>44500000</v>
      </c>
      <c r="J631" s="15" t="s">
        <v>32</v>
      </c>
      <c r="K631" s="15" t="s">
        <v>33</v>
      </c>
      <c r="L631" s="6" t="s">
        <v>100</v>
      </c>
    </row>
    <row r="632" spans="2:12" ht="90">
      <c r="B632" s="5">
        <v>80131500</v>
      </c>
      <c r="C632" s="15" t="s">
        <v>307</v>
      </c>
      <c r="D632" s="15" t="s">
        <v>84</v>
      </c>
      <c r="E632" s="15" t="s">
        <v>86</v>
      </c>
      <c r="F632" s="15" t="s">
        <v>92</v>
      </c>
      <c r="G632" s="15" t="s">
        <v>98</v>
      </c>
      <c r="H632" s="15">
        <v>20328000</v>
      </c>
      <c r="I632" s="15">
        <v>20328000</v>
      </c>
      <c r="J632" s="15" t="s">
        <v>32</v>
      </c>
      <c r="K632" s="15" t="s">
        <v>33</v>
      </c>
      <c r="L632" s="6" t="s">
        <v>100</v>
      </c>
    </row>
    <row r="633" spans="2:12" ht="60">
      <c r="B633" s="5">
        <v>80131500</v>
      </c>
      <c r="C633" s="15" t="s">
        <v>308</v>
      </c>
      <c r="D633" s="15" t="s">
        <v>79</v>
      </c>
      <c r="E633" s="15" t="s">
        <v>86</v>
      </c>
      <c r="F633" s="15" t="s">
        <v>92</v>
      </c>
      <c r="G633" s="15" t="s">
        <v>98</v>
      </c>
      <c r="H633" s="15">
        <v>121056000</v>
      </c>
      <c r="I633" s="15">
        <v>121056000</v>
      </c>
      <c r="J633" s="15" t="s">
        <v>32</v>
      </c>
      <c r="K633" s="15" t="s">
        <v>33</v>
      </c>
      <c r="L633" s="6" t="s">
        <v>100</v>
      </c>
    </row>
    <row r="634" spans="2:12" ht="60">
      <c r="B634" s="5">
        <v>80131500</v>
      </c>
      <c r="C634" s="15" t="s">
        <v>309</v>
      </c>
      <c r="D634" s="15" t="s">
        <v>79</v>
      </c>
      <c r="E634" s="15" t="s">
        <v>86</v>
      </c>
      <c r="F634" s="15" t="s">
        <v>92</v>
      </c>
      <c r="G634" s="15" t="s">
        <v>98</v>
      </c>
      <c r="H634" s="15">
        <v>112519995</v>
      </c>
      <c r="I634" s="15">
        <v>112519995</v>
      </c>
      <c r="J634" s="15" t="s">
        <v>32</v>
      </c>
      <c r="K634" s="15" t="s">
        <v>33</v>
      </c>
      <c r="L634" s="6" t="s">
        <v>100</v>
      </c>
    </row>
    <row r="635" spans="2:12" ht="45">
      <c r="B635" s="5">
        <v>40101604</v>
      </c>
      <c r="C635" s="15" t="s">
        <v>197</v>
      </c>
      <c r="D635" s="15" t="s">
        <v>78</v>
      </c>
      <c r="E635" s="15" t="s">
        <v>86</v>
      </c>
      <c r="F635" s="15" t="s">
        <v>94</v>
      </c>
      <c r="G635" s="15" t="s">
        <v>98</v>
      </c>
      <c r="H635" s="15">
        <v>5942318</v>
      </c>
      <c r="I635" s="15">
        <v>5942318</v>
      </c>
      <c r="J635" s="15" t="s">
        <v>32</v>
      </c>
      <c r="K635" s="15" t="s">
        <v>33</v>
      </c>
      <c r="L635" s="6" t="s">
        <v>100</v>
      </c>
    </row>
    <row r="636" spans="2:12" ht="90">
      <c r="B636" s="5">
        <v>80131500</v>
      </c>
      <c r="C636" s="15" t="s">
        <v>310</v>
      </c>
      <c r="D636" s="15" t="s">
        <v>84</v>
      </c>
      <c r="E636" s="15" t="s">
        <v>86</v>
      </c>
      <c r="F636" s="15" t="s">
        <v>92</v>
      </c>
      <c r="G636" s="15" t="s">
        <v>98</v>
      </c>
      <c r="H636" s="15">
        <f>19800000-1302000</f>
        <v>18498000</v>
      </c>
      <c r="I636" s="15">
        <f>19800000-1302000</f>
        <v>18498000</v>
      </c>
      <c r="J636" s="15" t="s">
        <v>32</v>
      </c>
      <c r="K636" s="15" t="s">
        <v>33</v>
      </c>
      <c r="L636" s="6" t="s">
        <v>100</v>
      </c>
    </row>
    <row r="637" spans="2:12" ht="60">
      <c r="B637" s="5">
        <v>80131500</v>
      </c>
      <c r="C637" s="15" t="s">
        <v>311</v>
      </c>
      <c r="D637" s="15" t="s">
        <v>74</v>
      </c>
      <c r="E637" s="15" t="s">
        <v>86</v>
      </c>
      <c r="F637" s="15" t="s">
        <v>92</v>
      </c>
      <c r="G637" s="15" t="s">
        <v>98</v>
      </c>
      <c r="H637" s="15">
        <v>58000000</v>
      </c>
      <c r="I637" s="15">
        <v>58000000</v>
      </c>
      <c r="J637" s="15" t="s">
        <v>32</v>
      </c>
      <c r="K637" s="15" t="s">
        <v>33</v>
      </c>
      <c r="L637" s="6" t="s">
        <v>100</v>
      </c>
    </row>
    <row r="638" spans="2:12" ht="75">
      <c r="B638" s="5">
        <v>80131500</v>
      </c>
      <c r="C638" s="15" t="s">
        <v>312</v>
      </c>
      <c r="D638" s="15" t="s">
        <v>77</v>
      </c>
      <c r="E638" s="15" t="s">
        <v>86</v>
      </c>
      <c r="F638" s="15" t="s">
        <v>92</v>
      </c>
      <c r="G638" s="15" t="s">
        <v>98</v>
      </c>
      <c r="H638" s="15">
        <v>125280000</v>
      </c>
      <c r="I638" s="15">
        <v>125280000</v>
      </c>
      <c r="J638" s="15" t="s">
        <v>32</v>
      </c>
      <c r="K638" s="15" t="s">
        <v>33</v>
      </c>
      <c r="L638" s="6" t="s">
        <v>100</v>
      </c>
    </row>
    <row r="639" spans="2:12" ht="75">
      <c r="B639" s="5">
        <v>80131500</v>
      </c>
      <c r="C639" s="15" t="s">
        <v>900</v>
      </c>
      <c r="D639" s="15" t="s">
        <v>81</v>
      </c>
      <c r="E639" s="15" t="s">
        <v>86</v>
      </c>
      <c r="F639" s="15" t="s">
        <v>92</v>
      </c>
      <c r="G639" s="15" t="s">
        <v>98</v>
      </c>
      <c r="H639" s="15">
        <v>17400000</v>
      </c>
      <c r="I639" s="15">
        <v>17400000</v>
      </c>
      <c r="J639" s="15" t="s">
        <v>32</v>
      </c>
      <c r="K639" s="15" t="s">
        <v>33</v>
      </c>
      <c r="L639" s="6" t="s">
        <v>100</v>
      </c>
    </row>
    <row r="640" spans="2:12" ht="60">
      <c r="B640" s="5">
        <v>80131500</v>
      </c>
      <c r="C640" s="15" t="s">
        <v>313</v>
      </c>
      <c r="D640" s="15" t="s">
        <v>74</v>
      </c>
      <c r="E640" s="15" t="s">
        <v>86</v>
      </c>
      <c r="F640" s="15" t="s">
        <v>92</v>
      </c>
      <c r="G640" s="15" t="s">
        <v>98</v>
      </c>
      <c r="H640" s="15">
        <v>102000000</v>
      </c>
      <c r="I640" s="15">
        <v>102000000</v>
      </c>
      <c r="J640" s="15" t="s">
        <v>32</v>
      </c>
      <c r="K640" s="15" t="s">
        <v>33</v>
      </c>
      <c r="L640" s="6" t="s">
        <v>100</v>
      </c>
    </row>
    <row r="641" spans="2:12" ht="75">
      <c r="B641" s="5" t="s">
        <v>57</v>
      </c>
      <c r="C641" s="15" t="s">
        <v>314</v>
      </c>
      <c r="D641" s="15" t="s">
        <v>81</v>
      </c>
      <c r="E641" s="15" t="s">
        <v>86</v>
      </c>
      <c r="F641" s="15" t="s">
        <v>93</v>
      </c>
      <c r="G641" s="15" t="s">
        <v>98</v>
      </c>
      <c r="H641" s="15">
        <v>133168350</v>
      </c>
      <c r="I641" s="15">
        <v>133168350</v>
      </c>
      <c r="J641" s="15" t="s">
        <v>32</v>
      </c>
      <c r="K641" s="15" t="s">
        <v>33</v>
      </c>
      <c r="L641" s="6" t="s">
        <v>100</v>
      </c>
    </row>
    <row r="642" spans="2:12" ht="105">
      <c r="B642" s="5">
        <v>94131500</v>
      </c>
      <c r="C642" s="15" t="s">
        <v>792</v>
      </c>
      <c r="D642" s="15" t="s">
        <v>80</v>
      </c>
      <c r="E642" s="15" t="s">
        <v>86</v>
      </c>
      <c r="F642" s="15" t="s">
        <v>92</v>
      </c>
      <c r="G642" s="15" t="s">
        <v>98</v>
      </c>
      <c r="H642" s="15">
        <v>192515200</v>
      </c>
      <c r="I642" s="15">
        <v>192515200</v>
      </c>
      <c r="J642" s="15" t="s">
        <v>32</v>
      </c>
      <c r="K642" s="15" t="s">
        <v>33</v>
      </c>
      <c r="L642" s="6" t="s">
        <v>100</v>
      </c>
    </row>
    <row r="643" spans="2:12" ht="120">
      <c r="B643" s="5">
        <v>94131500</v>
      </c>
      <c r="C643" s="15" t="s">
        <v>901</v>
      </c>
      <c r="D643" s="15" t="s">
        <v>82</v>
      </c>
      <c r="E643" s="15" t="s">
        <v>86</v>
      </c>
      <c r="F643" s="15" t="s">
        <v>92</v>
      </c>
      <c r="G643" s="15" t="s">
        <v>98</v>
      </c>
      <c r="H643" s="15">
        <v>205301173</v>
      </c>
      <c r="I643" s="15">
        <v>205301173</v>
      </c>
      <c r="J643" s="15" t="s">
        <v>32</v>
      </c>
      <c r="K643" s="15" t="s">
        <v>33</v>
      </c>
      <c r="L643" s="6" t="s">
        <v>100</v>
      </c>
    </row>
    <row r="644" spans="2:12" ht="105">
      <c r="B644" s="5">
        <v>94131500</v>
      </c>
      <c r="C644" s="15" t="s">
        <v>835</v>
      </c>
      <c r="D644" s="15" t="s">
        <v>82</v>
      </c>
      <c r="E644" s="15" t="s">
        <v>86</v>
      </c>
      <c r="F644" s="15" t="s">
        <v>92</v>
      </c>
      <c r="G644" s="15" t="s">
        <v>98</v>
      </c>
      <c r="H644" s="15">
        <v>35283950</v>
      </c>
      <c r="I644" s="15">
        <v>35283950</v>
      </c>
      <c r="J644" s="15" t="s">
        <v>32</v>
      </c>
      <c r="K644" s="15" t="s">
        <v>33</v>
      </c>
      <c r="L644" s="6" t="s">
        <v>100</v>
      </c>
    </row>
    <row r="645" spans="2:12" ht="60">
      <c r="B645" s="5" t="s">
        <v>58</v>
      </c>
      <c r="C645" s="15" t="s">
        <v>315</v>
      </c>
      <c r="D645" s="15" t="s">
        <v>80</v>
      </c>
      <c r="E645" s="15" t="s">
        <v>86</v>
      </c>
      <c r="F645" s="15" t="s">
        <v>96</v>
      </c>
      <c r="G645" s="15" t="s">
        <v>98</v>
      </c>
      <c r="H645" s="15">
        <v>736807290</v>
      </c>
      <c r="I645" s="15">
        <v>736807290</v>
      </c>
      <c r="J645" s="15" t="s">
        <v>32</v>
      </c>
      <c r="K645" s="15" t="s">
        <v>33</v>
      </c>
      <c r="L645" s="6" t="s">
        <v>100</v>
      </c>
    </row>
    <row r="646" spans="2:12" ht="60">
      <c r="B646" s="5" t="s">
        <v>57</v>
      </c>
      <c r="C646" s="15" t="s">
        <v>324</v>
      </c>
      <c r="D646" s="15" t="s">
        <v>84</v>
      </c>
      <c r="E646" s="15" t="s">
        <v>86</v>
      </c>
      <c r="F646" s="15" t="s">
        <v>93</v>
      </c>
      <c r="G646" s="15" t="s">
        <v>98</v>
      </c>
      <c r="H646" s="15">
        <v>25962000</v>
      </c>
      <c r="I646" s="15">
        <v>25962000</v>
      </c>
      <c r="J646" s="15" t="s">
        <v>32</v>
      </c>
      <c r="K646" s="15" t="s">
        <v>33</v>
      </c>
      <c r="L646" s="6" t="s">
        <v>100</v>
      </c>
    </row>
    <row r="647" spans="2:12" ht="45">
      <c r="B647" s="5" t="s">
        <v>59</v>
      </c>
      <c r="C647" s="15" t="s">
        <v>316</v>
      </c>
      <c r="D647" s="15" t="s">
        <v>78</v>
      </c>
      <c r="E647" s="15" t="s">
        <v>86</v>
      </c>
      <c r="F647" s="15" t="s">
        <v>95</v>
      </c>
      <c r="G647" s="15" t="s">
        <v>98</v>
      </c>
      <c r="H647" s="15">
        <v>88362380</v>
      </c>
      <c r="I647" s="15">
        <v>88362380</v>
      </c>
      <c r="J647" s="15" t="s">
        <v>32</v>
      </c>
      <c r="K647" s="15" t="s">
        <v>33</v>
      </c>
      <c r="L647" s="6" t="s">
        <v>100</v>
      </c>
    </row>
    <row r="648" spans="2:12" ht="120">
      <c r="B648" s="5">
        <v>80111601</v>
      </c>
      <c r="C648" s="15" t="s">
        <v>317</v>
      </c>
      <c r="D648" s="15" t="s">
        <v>77</v>
      </c>
      <c r="E648" s="15" t="s">
        <v>87</v>
      </c>
      <c r="F648" s="15" t="s">
        <v>92</v>
      </c>
      <c r="G648" s="15" t="s">
        <v>98</v>
      </c>
      <c r="H648" s="15">
        <v>28228200</v>
      </c>
      <c r="I648" s="15">
        <v>28228200</v>
      </c>
      <c r="J648" s="15" t="s">
        <v>32</v>
      </c>
      <c r="K648" s="15" t="s">
        <v>33</v>
      </c>
      <c r="L648" s="6" t="s">
        <v>100</v>
      </c>
    </row>
    <row r="649" spans="2:12" ht="60">
      <c r="B649" s="5">
        <v>80111601</v>
      </c>
      <c r="C649" s="15" t="s">
        <v>318</v>
      </c>
      <c r="D649" s="15" t="s">
        <v>81</v>
      </c>
      <c r="E649" s="15" t="s">
        <v>87</v>
      </c>
      <c r="F649" s="15" t="s">
        <v>92</v>
      </c>
      <c r="G649" s="15" t="s">
        <v>98</v>
      </c>
      <c r="H649" s="15">
        <v>7500000</v>
      </c>
      <c r="I649" s="15">
        <v>7500000</v>
      </c>
      <c r="J649" s="15" t="s">
        <v>32</v>
      </c>
      <c r="K649" s="15" t="s">
        <v>33</v>
      </c>
      <c r="L649" s="6" t="s">
        <v>100</v>
      </c>
    </row>
    <row r="650" spans="2:12" ht="120">
      <c r="B650" s="5">
        <v>80111601</v>
      </c>
      <c r="C650" s="15" t="s">
        <v>317</v>
      </c>
      <c r="D650" s="15" t="s">
        <v>77</v>
      </c>
      <c r="E650" s="15" t="s">
        <v>87</v>
      </c>
      <c r="F650" s="15" t="s">
        <v>92</v>
      </c>
      <c r="G650" s="15" t="s">
        <v>98</v>
      </c>
      <c r="H650" s="15">
        <v>28228200</v>
      </c>
      <c r="I650" s="15">
        <v>28228200</v>
      </c>
      <c r="J650" s="15" t="s">
        <v>32</v>
      </c>
      <c r="K650" s="15" t="s">
        <v>33</v>
      </c>
      <c r="L650" s="6" t="s">
        <v>100</v>
      </c>
    </row>
    <row r="651" spans="2:12" ht="120">
      <c r="B651" s="5">
        <v>80111601</v>
      </c>
      <c r="C651" s="15" t="s">
        <v>317</v>
      </c>
      <c r="D651" s="15" t="s">
        <v>77</v>
      </c>
      <c r="E651" s="15" t="s">
        <v>87</v>
      </c>
      <c r="F651" s="15" t="s">
        <v>92</v>
      </c>
      <c r="G651" s="15" t="s">
        <v>98</v>
      </c>
      <c r="H651" s="15">
        <v>28228200</v>
      </c>
      <c r="I651" s="15">
        <v>28228200</v>
      </c>
      <c r="J651" s="15" t="s">
        <v>32</v>
      </c>
      <c r="K651" s="15" t="s">
        <v>33</v>
      </c>
      <c r="L651" s="6" t="s">
        <v>100</v>
      </c>
    </row>
    <row r="652" spans="2:12" ht="120">
      <c r="B652" s="5">
        <v>80111601</v>
      </c>
      <c r="C652" s="15" t="s">
        <v>317</v>
      </c>
      <c r="D652" s="15" t="s">
        <v>77</v>
      </c>
      <c r="E652" s="15" t="s">
        <v>87</v>
      </c>
      <c r="F652" s="15" t="s">
        <v>92</v>
      </c>
      <c r="G652" s="15" t="s">
        <v>98</v>
      </c>
      <c r="H652" s="15">
        <v>28228200</v>
      </c>
      <c r="I652" s="15">
        <v>28228200</v>
      </c>
      <c r="J652" s="15" t="s">
        <v>32</v>
      </c>
      <c r="K652" s="15" t="s">
        <v>33</v>
      </c>
      <c r="L652" s="6" t="s">
        <v>100</v>
      </c>
    </row>
    <row r="653" spans="2:12" ht="120">
      <c r="B653" s="5">
        <v>80111601</v>
      </c>
      <c r="C653" s="15" t="s">
        <v>317</v>
      </c>
      <c r="D653" s="15" t="s">
        <v>77</v>
      </c>
      <c r="E653" s="15" t="s">
        <v>87</v>
      </c>
      <c r="F653" s="15" t="s">
        <v>92</v>
      </c>
      <c r="G653" s="15" t="s">
        <v>98</v>
      </c>
      <c r="H653" s="15">
        <v>28228200</v>
      </c>
      <c r="I653" s="15">
        <v>28228200</v>
      </c>
      <c r="J653" s="15" t="s">
        <v>32</v>
      </c>
      <c r="K653" s="15" t="s">
        <v>33</v>
      </c>
      <c r="L653" s="6" t="s">
        <v>100</v>
      </c>
    </row>
    <row r="654" spans="2:12" ht="120">
      <c r="B654" s="5">
        <v>80111601</v>
      </c>
      <c r="C654" s="15" t="s">
        <v>317</v>
      </c>
      <c r="D654" s="15" t="s">
        <v>77</v>
      </c>
      <c r="E654" s="15" t="s">
        <v>87</v>
      </c>
      <c r="F654" s="15" t="s">
        <v>92</v>
      </c>
      <c r="G654" s="15" t="s">
        <v>98</v>
      </c>
      <c r="H654" s="15">
        <v>28228200</v>
      </c>
      <c r="I654" s="15">
        <v>28228200</v>
      </c>
      <c r="J654" s="15" t="s">
        <v>32</v>
      </c>
      <c r="K654" s="15" t="s">
        <v>33</v>
      </c>
      <c r="L654" s="6" t="s">
        <v>100</v>
      </c>
    </row>
    <row r="655" spans="2:12" ht="105">
      <c r="B655" s="5" t="s">
        <v>49</v>
      </c>
      <c r="C655" s="15" t="s">
        <v>902</v>
      </c>
      <c r="D655" s="15" t="s">
        <v>81</v>
      </c>
      <c r="E655" s="15" t="s">
        <v>86</v>
      </c>
      <c r="F655" s="15" t="s">
        <v>93</v>
      </c>
      <c r="G655" s="15" t="s">
        <v>98</v>
      </c>
      <c r="H655" s="15">
        <v>69228104</v>
      </c>
      <c r="I655" s="15">
        <v>69228104</v>
      </c>
      <c r="J655" s="15" t="s">
        <v>32</v>
      </c>
      <c r="K655" s="15" t="s">
        <v>33</v>
      </c>
      <c r="L655" s="6" t="s">
        <v>100</v>
      </c>
    </row>
    <row r="656" spans="2:12" ht="60">
      <c r="B656" s="5">
        <v>94131500</v>
      </c>
      <c r="C656" s="15" t="s">
        <v>319</v>
      </c>
      <c r="D656" s="15" t="s">
        <v>78</v>
      </c>
      <c r="E656" s="15" t="s">
        <v>86</v>
      </c>
      <c r="F656" s="15" t="s">
        <v>92</v>
      </c>
      <c r="G656" s="15" t="s">
        <v>98</v>
      </c>
      <c r="H656" s="15">
        <v>12600000</v>
      </c>
      <c r="I656" s="15">
        <v>12600000</v>
      </c>
      <c r="J656" s="15" t="s">
        <v>32</v>
      </c>
      <c r="K656" s="15" t="s">
        <v>33</v>
      </c>
      <c r="L656" s="6" t="s">
        <v>100</v>
      </c>
    </row>
    <row r="657" spans="2:12" ht="60">
      <c r="B657" s="5" t="s">
        <v>60</v>
      </c>
      <c r="C657" s="15" t="s">
        <v>320</v>
      </c>
      <c r="D657" s="15" t="s">
        <v>74</v>
      </c>
      <c r="E657" s="15" t="s">
        <v>86</v>
      </c>
      <c r="F657" s="15" t="s">
        <v>93</v>
      </c>
      <c r="G657" s="15" t="s">
        <v>98</v>
      </c>
      <c r="H657" s="15">
        <v>80996533</v>
      </c>
      <c r="I657" s="15">
        <v>80996533</v>
      </c>
      <c r="J657" s="15" t="s">
        <v>32</v>
      </c>
      <c r="K657" s="15" t="s">
        <v>33</v>
      </c>
      <c r="L657" s="6" t="s">
        <v>100</v>
      </c>
    </row>
    <row r="658" spans="2:12" ht="60">
      <c r="B658" s="5">
        <v>13111308</v>
      </c>
      <c r="C658" s="15" t="s">
        <v>321</v>
      </c>
      <c r="D658" s="15" t="s">
        <v>83</v>
      </c>
      <c r="E658" s="15" t="s">
        <v>86</v>
      </c>
      <c r="F658" s="15" t="s">
        <v>94</v>
      </c>
      <c r="G658" s="15" t="s">
        <v>98</v>
      </c>
      <c r="H658" s="15">
        <f>16954850-4709890</f>
        <v>12244960</v>
      </c>
      <c r="I658" s="15">
        <f>16954850-4709890</f>
        <v>12244960</v>
      </c>
      <c r="J658" s="15" t="s">
        <v>32</v>
      </c>
      <c r="K658" s="15" t="s">
        <v>33</v>
      </c>
      <c r="L658" s="6" t="s">
        <v>100</v>
      </c>
    </row>
    <row r="659" spans="2:12" ht="45">
      <c r="B659" s="5">
        <v>11162112</v>
      </c>
      <c r="C659" s="15" t="s">
        <v>322</v>
      </c>
      <c r="D659" s="15" t="s">
        <v>83</v>
      </c>
      <c r="E659" s="15" t="s">
        <v>86</v>
      </c>
      <c r="F659" s="15" t="s">
        <v>94</v>
      </c>
      <c r="G659" s="15" t="s">
        <v>98</v>
      </c>
      <c r="H659" s="15">
        <f>10000000+3202480-4192880</f>
        <v>9009600</v>
      </c>
      <c r="I659" s="15">
        <f>10000000+3202480-4192880</f>
        <v>9009600</v>
      </c>
      <c r="J659" s="15" t="s">
        <v>32</v>
      </c>
      <c r="K659" s="15" t="s">
        <v>33</v>
      </c>
      <c r="L659" s="6" t="s">
        <v>100</v>
      </c>
    </row>
    <row r="660" spans="2:12" ht="60">
      <c r="B660" s="5">
        <v>30161707</v>
      </c>
      <c r="C660" s="15" t="s">
        <v>323</v>
      </c>
      <c r="D660" s="15" t="s">
        <v>78</v>
      </c>
      <c r="E660" s="15" t="s">
        <v>86</v>
      </c>
      <c r="F660" s="15" t="s">
        <v>93</v>
      </c>
      <c r="G660" s="15" t="s">
        <v>98</v>
      </c>
      <c r="H660" s="15">
        <v>49958184</v>
      </c>
      <c r="I660" s="15">
        <v>49958184</v>
      </c>
      <c r="J660" s="15" t="s">
        <v>32</v>
      </c>
      <c r="K660" s="15" t="s">
        <v>33</v>
      </c>
      <c r="L660" s="6" t="s">
        <v>100</v>
      </c>
    </row>
    <row r="661" spans="2:12" ht="60">
      <c r="B661" s="5" t="s">
        <v>57</v>
      </c>
      <c r="C661" s="15" t="s">
        <v>324</v>
      </c>
      <c r="D661" s="15" t="s">
        <v>84</v>
      </c>
      <c r="E661" s="15" t="s">
        <v>86</v>
      </c>
      <c r="F661" s="15" t="s">
        <v>93</v>
      </c>
      <c r="G661" s="15" t="s">
        <v>98</v>
      </c>
      <c r="H661" s="15">
        <v>240448417</v>
      </c>
      <c r="I661" s="15">
        <v>240448417</v>
      </c>
      <c r="J661" s="15" t="s">
        <v>32</v>
      </c>
      <c r="K661" s="15" t="s">
        <v>33</v>
      </c>
      <c r="L661" s="6" t="s">
        <v>100</v>
      </c>
    </row>
    <row r="662" spans="2:12" ht="45">
      <c r="B662" s="5">
        <v>14111807</v>
      </c>
      <c r="C662" s="15" t="s">
        <v>325</v>
      </c>
      <c r="D662" s="15" t="s">
        <v>75</v>
      </c>
      <c r="E662" s="15" t="s">
        <v>86</v>
      </c>
      <c r="F662" s="15" t="s">
        <v>94</v>
      </c>
      <c r="G662" s="15" t="s">
        <v>98</v>
      </c>
      <c r="H662" s="15">
        <v>9761044</v>
      </c>
      <c r="I662" s="15">
        <v>9761044</v>
      </c>
      <c r="J662" s="15" t="s">
        <v>32</v>
      </c>
      <c r="K662" s="15" t="s">
        <v>33</v>
      </c>
      <c r="L662" s="6" t="s">
        <v>100</v>
      </c>
    </row>
    <row r="663" spans="2:12" ht="75">
      <c r="B663" s="5">
        <v>801116</v>
      </c>
      <c r="C663" s="15" t="s">
        <v>326</v>
      </c>
      <c r="D663" s="15" t="s">
        <v>77</v>
      </c>
      <c r="E663" s="15" t="s">
        <v>87</v>
      </c>
      <c r="F663" s="15" t="s">
        <v>92</v>
      </c>
      <c r="G663" s="15" t="s">
        <v>98</v>
      </c>
      <c r="H663" s="15">
        <v>79350000</v>
      </c>
      <c r="I663" s="15">
        <v>79350000</v>
      </c>
      <c r="J663" s="15" t="s">
        <v>32</v>
      </c>
      <c r="K663" s="15" t="s">
        <v>33</v>
      </c>
      <c r="L663" s="6" t="s">
        <v>103</v>
      </c>
    </row>
    <row r="664" spans="2:12" ht="60">
      <c r="B664" s="5">
        <v>801116</v>
      </c>
      <c r="C664" s="15" t="s">
        <v>327</v>
      </c>
      <c r="D664" s="15" t="s">
        <v>77</v>
      </c>
      <c r="E664" s="15" t="s">
        <v>87</v>
      </c>
      <c r="F664" s="15" t="s">
        <v>92</v>
      </c>
      <c r="G664" s="15" t="s">
        <v>98</v>
      </c>
      <c r="H664" s="15">
        <v>43700000</v>
      </c>
      <c r="I664" s="15">
        <v>43700000</v>
      </c>
      <c r="J664" s="15" t="s">
        <v>32</v>
      </c>
      <c r="K664" s="15" t="s">
        <v>33</v>
      </c>
      <c r="L664" s="6" t="s">
        <v>103</v>
      </c>
    </row>
    <row r="665" spans="2:12" ht="75">
      <c r="B665" s="5" t="s">
        <v>61</v>
      </c>
      <c r="C665" s="15" t="s">
        <v>328</v>
      </c>
      <c r="D665" s="15" t="s">
        <v>74</v>
      </c>
      <c r="E665" s="15" t="s">
        <v>86</v>
      </c>
      <c r="F665" s="15" t="s">
        <v>93</v>
      </c>
      <c r="G665" s="15" t="s">
        <v>98</v>
      </c>
      <c r="H665" s="15">
        <f>29700000+17500000-9098300-34000000</f>
        <v>4101700</v>
      </c>
      <c r="I665" s="15">
        <f>29700000+17500000-9098300-34000000</f>
        <v>4101700</v>
      </c>
      <c r="J665" s="15" t="s">
        <v>32</v>
      </c>
      <c r="K665" s="15" t="s">
        <v>33</v>
      </c>
      <c r="L665" s="6" t="s">
        <v>103</v>
      </c>
    </row>
    <row r="666" spans="2:12" ht="60">
      <c r="B666" s="5">
        <v>801116</v>
      </c>
      <c r="C666" s="15" t="s">
        <v>329</v>
      </c>
      <c r="D666" s="15" t="s">
        <v>77</v>
      </c>
      <c r="E666" s="15" t="s">
        <v>87</v>
      </c>
      <c r="F666" s="15" t="s">
        <v>92</v>
      </c>
      <c r="G666" s="15" t="s">
        <v>98</v>
      </c>
      <c r="H666" s="15">
        <v>41860000</v>
      </c>
      <c r="I666" s="15">
        <v>41860000</v>
      </c>
      <c r="J666" s="15" t="s">
        <v>32</v>
      </c>
      <c r="K666" s="15" t="s">
        <v>33</v>
      </c>
      <c r="L666" s="6" t="s">
        <v>103</v>
      </c>
    </row>
    <row r="667" spans="2:12" ht="90">
      <c r="B667" s="5" t="s">
        <v>62</v>
      </c>
      <c r="C667" s="15" t="s">
        <v>330</v>
      </c>
      <c r="D667" s="15" t="s">
        <v>74</v>
      </c>
      <c r="E667" s="15" t="s">
        <v>86</v>
      </c>
      <c r="F667" s="15" t="s">
        <v>95</v>
      </c>
      <c r="G667" s="15" t="s">
        <v>98</v>
      </c>
      <c r="H667" s="15">
        <f>34000000-12950000+12950000</f>
        <v>34000000</v>
      </c>
      <c r="I667" s="15">
        <f>34000000-12950000+12950000</f>
        <v>34000000</v>
      </c>
      <c r="J667" s="15" t="s">
        <v>32</v>
      </c>
      <c r="K667" s="15" t="s">
        <v>33</v>
      </c>
      <c r="L667" s="6" t="s">
        <v>103</v>
      </c>
    </row>
    <row r="668" spans="2:12" ht="90">
      <c r="B668" s="5" t="s">
        <v>44</v>
      </c>
      <c r="C668" s="15" t="s">
        <v>331</v>
      </c>
      <c r="D668" s="15" t="s">
        <v>81</v>
      </c>
      <c r="E668" s="15" t="s">
        <v>86</v>
      </c>
      <c r="F668" s="15" t="s">
        <v>93</v>
      </c>
      <c r="G668" s="15" t="s">
        <v>98</v>
      </c>
      <c r="H668" s="15">
        <f>9098300+6901700</f>
        <v>16000000</v>
      </c>
      <c r="I668" s="15">
        <f>9098300+6901700</f>
        <v>16000000</v>
      </c>
      <c r="J668" s="15" t="s">
        <v>32</v>
      </c>
      <c r="K668" s="15" t="s">
        <v>33</v>
      </c>
      <c r="L668" s="6" t="s">
        <v>103</v>
      </c>
    </row>
    <row r="669" spans="2:12" ht="60">
      <c r="B669" s="5">
        <v>801116</v>
      </c>
      <c r="C669" s="15" t="s">
        <v>332</v>
      </c>
      <c r="D669" s="15" t="s">
        <v>77</v>
      </c>
      <c r="E669" s="15" t="s">
        <v>87</v>
      </c>
      <c r="F669" s="15" t="s">
        <v>92</v>
      </c>
      <c r="G669" s="15" t="s">
        <v>98</v>
      </c>
      <c r="H669" s="15">
        <v>21450000</v>
      </c>
      <c r="I669" s="15">
        <v>21450000</v>
      </c>
      <c r="J669" s="15" t="s">
        <v>32</v>
      </c>
      <c r="K669" s="15" t="s">
        <v>33</v>
      </c>
      <c r="L669" s="6" t="s">
        <v>103</v>
      </c>
    </row>
    <row r="670" spans="2:12" ht="60">
      <c r="B670" s="5">
        <v>801116</v>
      </c>
      <c r="C670" s="15" t="s">
        <v>332</v>
      </c>
      <c r="D670" s="15" t="s">
        <v>77</v>
      </c>
      <c r="E670" s="15" t="s">
        <v>87</v>
      </c>
      <c r="F670" s="15" t="s">
        <v>92</v>
      </c>
      <c r="G670" s="15" t="s">
        <v>98</v>
      </c>
      <c r="H670" s="15">
        <v>21450000</v>
      </c>
      <c r="I670" s="15">
        <v>21450000</v>
      </c>
      <c r="J670" s="15" t="s">
        <v>32</v>
      </c>
      <c r="K670" s="15" t="s">
        <v>33</v>
      </c>
      <c r="L670" s="6" t="s">
        <v>103</v>
      </c>
    </row>
    <row r="671" spans="2:12" ht="60">
      <c r="B671" s="5">
        <v>801116</v>
      </c>
      <c r="C671" s="15" t="s">
        <v>332</v>
      </c>
      <c r="D671" s="15" t="s">
        <v>77</v>
      </c>
      <c r="E671" s="15" t="s">
        <v>87</v>
      </c>
      <c r="F671" s="15" t="s">
        <v>92</v>
      </c>
      <c r="G671" s="15" t="s">
        <v>98</v>
      </c>
      <c r="H671" s="15">
        <v>21450000</v>
      </c>
      <c r="I671" s="15">
        <v>21450000</v>
      </c>
      <c r="J671" s="15" t="s">
        <v>32</v>
      </c>
      <c r="K671" s="15" t="s">
        <v>33</v>
      </c>
      <c r="L671" s="6" t="s">
        <v>103</v>
      </c>
    </row>
    <row r="672" spans="2:12" ht="45">
      <c r="B672" s="5">
        <v>93141701</v>
      </c>
      <c r="C672" s="15" t="s">
        <v>181</v>
      </c>
      <c r="D672" s="15" t="s">
        <v>75</v>
      </c>
      <c r="E672" s="15" t="s">
        <v>86</v>
      </c>
      <c r="F672" s="15" t="s">
        <v>96</v>
      </c>
      <c r="G672" s="15" t="s">
        <v>98</v>
      </c>
      <c r="H672" s="15">
        <v>250274960</v>
      </c>
      <c r="I672" s="15">
        <v>250274960</v>
      </c>
      <c r="J672" s="15" t="s">
        <v>32</v>
      </c>
      <c r="K672" s="15" t="s">
        <v>33</v>
      </c>
      <c r="L672" s="6" t="s">
        <v>103</v>
      </c>
    </row>
    <row r="673" spans="2:12" ht="105">
      <c r="B673" s="5">
        <v>94131500</v>
      </c>
      <c r="C673" s="15" t="s">
        <v>333</v>
      </c>
      <c r="D673" s="15" t="s">
        <v>77</v>
      </c>
      <c r="E673" s="15" t="s">
        <v>86</v>
      </c>
      <c r="F673" s="15" t="s">
        <v>92</v>
      </c>
      <c r="G673" s="15" t="s">
        <v>98</v>
      </c>
      <c r="H673" s="15">
        <v>126000000</v>
      </c>
      <c r="I673" s="15">
        <v>126000000</v>
      </c>
      <c r="J673" s="15" t="s">
        <v>32</v>
      </c>
      <c r="K673" s="15" t="s">
        <v>33</v>
      </c>
      <c r="L673" s="6" t="s">
        <v>103</v>
      </c>
    </row>
    <row r="674" spans="2:12" ht="45">
      <c r="B674" s="5">
        <v>94131500</v>
      </c>
      <c r="C674" s="15" t="s">
        <v>334</v>
      </c>
      <c r="D674" s="15" t="s">
        <v>77</v>
      </c>
      <c r="E674" s="15" t="s">
        <v>86</v>
      </c>
      <c r="F674" s="15" t="s">
        <v>92</v>
      </c>
      <c r="G674" s="15" t="s">
        <v>98</v>
      </c>
      <c r="H674" s="15">
        <v>11805675</v>
      </c>
      <c r="I674" s="15">
        <v>11805675</v>
      </c>
      <c r="J674" s="15" t="s">
        <v>32</v>
      </c>
      <c r="K674" s="15" t="s">
        <v>33</v>
      </c>
      <c r="L674" s="6" t="s">
        <v>103</v>
      </c>
    </row>
    <row r="675" spans="2:12" ht="45">
      <c r="B675" s="5" t="s">
        <v>42</v>
      </c>
      <c r="C675" s="15" t="s">
        <v>182</v>
      </c>
      <c r="D675" s="15" t="s">
        <v>83</v>
      </c>
      <c r="E675" s="15" t="s">
        <v>86</v>
      </c>
      <c r="F675" s="15" t="s">
        <v>95</v>
      </c>
      <c r="G675" s="15" t="s">
        <v>98</v>
      </c>
      <c r="H675" s="15">
        <v>170040000</v>
      </c>
      <c r="I675" s="15">
        <v>170040000</v>
      </c>
      <c r="J675" s="15" t="s">
        <v>32</v>
      </c>
      <c r="K675" s="15" t="s">
        <v>33</v>
      </c>
      <c r="L675" s="6" t="s">
        <v>103</v>
      </c>
    </row>
    <row r="676" spans="2:12" ht="45">
      <c r="B676" s="5" t="s">
        <v>50</v>
      </c>
      <c r="C676" s="15" t="s">
        <v>204</v>
      </c>
      <c r="D676" s="15" t="s">
        <v>83</v>
      </c>
      <c r="E676" s="15" t="s">
        <v>86</v>
      </c>
      <c r="F676" s="15" t="s">
        <v>95</v>
      </c>
      <c r="G676" s="15" t="s">
        <v>98</v>
      </c>
      <c r="H676" s="15">
        <v>37102000</v>
      </c>
      <c r="I676" s="15">
        <v>37102000</v>
      </c>
      <c r="J676" s="15" t="s">
        <v>32</v>
      </c>
      <c r="K676" s="15" t="s">
        <v>33</v>
      </c>
      <c r="L676" s="6" t="s">
        <v>103</v>
      </c>
    </row>
    <row r="677" spans="2:12" ht="75">
      <c r="B677" s="5">
        <v>82121500</v>
      </c>
      <c r="C677" s="15" t="s">
        <v>793</v>
      </c>
      <c r="D677" s="15" t="s">
        <v>80</v>
      </c>
      <c r="E677" s="15" t="s">
        <v>86</v>
      </c>
      <c r="F677" s="15" t="s">
        <v>95</v>
      </c>
      <c r="G677" s="15" t="s">
        <v>98</v>
      </c>
      <c r="H677" s="15">
        <f>458925-8925+300000+6600000+1700000</f>
        <v>9050000</v>
      </c>
      <c r="I677" s="15">
        <f>458925-8925+300000+6600000+1700000</f>
        <v>9050000</v>
      </c>
      <c r="J677" s="15" t="s">
        <v>32</v>
      </c>
      <c r="K677" s="15" t="s">
        <v>33</v>
      </c>
      <c r="L677" s="6" t="s">
        <v>100</v>
      </c>
    </row>
    <row r="678" spans="2:12" ht="60">
      <c r="B678" s="5" t="s">
        <v>50</v>
      </c>
      <c r="C678" s="15" t="s">
        <v>903</v>
      </c>
      <c r="D678" s="15" t="s">
        <v>82</v>
      </c>
      <c r="E678" s="15" t="s">
        <v>86</v>
      </c>
      <c r="F678" s="15" t="s">
        <v>95</v>
      </c>
      <c r="G678" s="15" t="s">
        <v>99</v>
      </c>
      <c r="H678" s="15">
        <v>2000000</v>
      </c>
      <c r="I678" s="15">
        <v>2000000</v>
      </c>
      <c r="J678" s="15" t="s">
        <v>32</v>
      </c>
      <c r="K678" s="15" t="s">
        <v>33</v>
      </c>
      <c r="L678" s="6" t="s">
        <v>103</v>
      </c>
    </row>
    <row r="679" spans="2:12" ht="60">
      <c r="B679" s="5">
        <v>80131506</v>
      </c>
      <c r="C679" s="15" t="s">
        <v>183</v>
      </c>
      <c r="D679" s="15" t="s">
        <v>83</v>
      </c>
      <c r="E679" s="15" t="s">
        <v>86</v>
      </c>
      <c r="F679" s="15" t="s">
        <v>93</v>
      </c>
      <c r="G679" s="15" t="s">
        <v>98</v>
      </c>
      <c r="H679" s="15">
        <v>63986089</v>
      </c>
      <c r="I679" s="15">
        <v>63986089</v>
      </c>
      <c r="J679" s="15" t="s">
        <v>32</v>
      </c>
      <c r="K679" s="15" t="s">
        <v>33</v>
      </c>
      <c r="L679" s="6" t="s">
        <v>103</v>
      </c>
    </row>
    <row r="680" spans="2:12" ht="60">
      <c r="B680" s="5" t="s">
        <v>43</v>
      </c>
      <c r="C680" s="15" t="s">
        <v>184</v>
      </c>
      <c r="D680" s="15" t="s">
        <v>75</v>
      </c>
      <c r="E680" s="15" t="s">
        <v>86</v>
      </c>
      <c r="F680" s="15" t="s">
        <v>93</v>
      </c>
      <c r="G680" s="15" t="s">
        <v>98</v>
      </c>
      <c r="H680" s="15">
        <v>65000000</v>
      </c>
      <c r="I680" s="15">
        <v>65000000</v>
      </c>
      <c r="J680" s="15" t="s">
        <v>32</v>
      </c>
      <c r="K680" s="15" t="s">
        <v>33</v>
      </c>
      <c r="L680" s="6" t="s">
        <v>103</v>
      </c>
    </row>
    <row r="681" spans="2:12" ht="60">
      <c r="B681" s="5" t="s">
        <v>44</v>
      </c>
      <c r="C681" s="15" t="s">
        <v>185</v>
      </c>
      <c r="D681" s="15" t="s">
        <v>83</v>
      </c>
      <c r="E681" s="15" t="s">
        <v>86</v>
      </c>
      <c r="F681" s="15" t="s">
        <v>93</v>
      </c>
      <c r="G681" s="15" t="s">
        <v>98</v>
      </c>
      <c r="H681" s="15">
        <v>70000000</v>
      </c>
      <c r="I681" s="15">
        <v>70000000</v>
      </c>
      <c r="J681" s="15" t="s">
        <v>32</v>
      </c>
      <c r="K681" s="15" t="s">
        <v>33</v>
      </c>
      <c r="L681" s="6" t="s">
        <v>103</v>
      </c>
    </row>
    <row r="682" spans="2:12" ht="60">
      <c r="B682" s="5" t="s">
        <v>37</v>
      </c>
      <c r="C682" s="15" t="s">
        <v>154</v>
      </c>
      <c r="D682" s="15" t="s">
        <v>75</v>
      </c>
      <c r="E682" s="15" t="s">
        <v>86</v>
      </c>
      <c r="F682" s="15" t="s">
        <v>93</v>
      </c>
      <c r="G682" s="15" t="s">
        <v>98</v>
      </c>
      <c r="H682" s="15">
        <v>140000000</v>
      </c>
      <c r="I682" s="15">
        <v>140000000</v>
      </c>
      <c r="J682" s="15" t="s">
        <v>32</v>
      </c>
      <c r="K682" s="15" t="s">
        <v>33</v>
      </c>
      <c r="L682" s="6" t="s">
        <v>103</v>
      </c>
    </row>
    <row r="683" spans="2:12" ht="45">
      <c r="B683" s="5" t="s">
        <v>45</v>
      </c>
      <c r="C683" s="15" t="s">
        <v>186</v>
      </c>
      <c r="D683" s="15" t="s">
        <v>83</v>
      </c>
      <c r="E683" s="15" t="s">
        <v>87</v>
      </c>
      <c r="F683" s="15" t="s">
        <v>95</v>
      </c>
      <c r="G683" s="15" t="s">
        <v>98</v>
      </c>
      <c r="H683" s="15">
        <v>180000000</v>
      </c>
      <c r="I683" s="15">
        <v>180000000</v>
      </c>
      <c r="J683" s="15" t="s">
        <v>32</v>
      </c>
      <c r="K683" s="15" t="s">
        <v>33</v>
      </c>
      <c r="L683" s="6" t="s">
        <v>103</v>
      </c>
    </row>
    <row r="684" spans="2:12" ht="45">
      <c r="B684" s="5">
        <v>90101602</v>
      </c>
      <c r="C684" s="15" t="s">
        <v>335</v>
      </c>
      <c r="D684" s="15" t="s">
        <v>75</v>
      </c>
      <c r="E684" s="15" t="s">
        <v>86</v>
      </c>
      <c r="F684" s="15" t="s">
        <v>94</v>
      </c>
      <c r="G684" s="15" t="s">
        <v>98</v>
      </c>
      <c r="H684" s="15">
        <f>130000000-115000000</f>
        <v>15000000</v>
      </c>
      <c r="I684" s="15">
        <f>130000000-115000000</f>
        <v>15000000</v>
      </c>
      <c r="J684" s="15" t="s">
        <v>32</v>
      </c>
      <c r="K684" s="15" t="s">
        <v>33</v>
      </c>
      <c r="L684" s="6" t="s">
        <v>103</v>
      </c>
    </row>
    <row r="685" spans="2:12" ht="60">
      <c r="B685" s="5" t="s">
        <v>62</v>
      </c>
      <c r="C685" s="15" t="s">
        <v>336</v>
      </c>
      <c r="D685" s="15" t="s">
        <v>78</v>
      </c>
      <c r="E685" s="15" t="s">
        <v>86</v>
      </c>
      <c r="F685" s="15" t="s">
        <v>95</v>
      </c>
      <c r="G685" s="15" t="s">
        <v>98</v>
      </c>
      <c r="H685" s="15">
        <v>115000000</v>
      </c>
      <c r="I685" s="15">
        <v>115000000</v>
      </c>
      <c r="J685" s="15" t="s">
        <v>32</v>
      </c>
      <c r="K685" s="15" t="s">
        <v>33</v>
      </c>
      <c r="L685" s="6" t="s">
        <v>103</v>
      </c>
    </row>
    <row r="686" spans="2:12" ht="45">
      <c r="B686" s="5" t="s">
        <v>63</v>
      </c>
      <c r="C686" s="15" t="s">
        <v>187</v>
      </c>
      <c r="D686" s="15" t="s">
        <v>83</v>
      </c>
      <c r="E686" s="15" t="s">
        <v>86</v>
      </c>
      <c r="F686" s="15" t="s">
        <v>96</v>
      </c>
      <c r="G686" s="15" t="s">
        <v>98</v>
      </c>
      <c r="H686" s="15">
        <v>20000000</v>
      </c>
      <c r="I686" s="15">
        <v>20000000</v>
      </c>
      <c r="J686" s="15" t="s">
        <v>32</v>
      </c>
      <c r="K686" s="15" t="s">
        <v>33</v>
      </c>
      <c r="L686" s="6" t="s">
        <v>103</v>
      </c>
    </row>
    <row r="687" spans="2:12" ht="45">
      <c r="B687" s="5">
        <v>56111500</v>
      </c>
      <c r="C687" s="15" t="s">
        <v>337</v>
      </c>
      <c r="D687" s="15" t="s">
        <v>75</v>
      </c>
      <c r="E687" s="15" t="s">
        <v>86</v>
      </c>
      <c r="F687" s="15" t="s">
        <v>96</v>
      </c>
      <c r="G687" s="15" t="s">
        <v>98</v>
      </c>
      <c r="H687" s="15">
        <v>18000000</v>
      </c>
      <c r="I687" s="15">
        <v>18000000</v>
      </c>
      <c r="J687" s="15" t="s">
        <v>32</v>
      </c>
      <c r="K687" s="15" t="s">
        <v>33</v>
      </c>
      <c r="L687" s="6" t="s">
        <v>103</v>
      </c>
    </row>
    <row r="688" spans="2:12" ht="105">
      <c r="B688" s="5" t="s">
        <v>64</v>
      </c>
      <c r="C688" s="15" t="s">
        <v>904</v>
      </c>
      <c r="D688" s="15" t="s">
        <v>81</v>
      </c>
      <c r="E688" s="15" t="s">
        <v>86</v>
      </c>
      <c r="F688" s="15" t="s">
        <v>94</v>
      </c>
      <c r="G688" s="15" t="s">
        <v>98</v>
      </c>
      <c r="H688" s="15">
        <v>13860500</v>
      </c>
      <c r="I688" s="15">
        <v>13860500</v>
      </c>
      <c r="J688" s="15" t="s">
        <v>32</v>
      </c>
      <c r="K688" s="15" t="s">
        <v>33</v>
      </c>
      <c r="L688" s="6" t="s">
        <v>103</v>
      </c>
    </row>
    <row r="689" spans="2:12" ht="105">
      <c r="B689" s="5" t="s">
        <v>64</v>
      </c>
      <c r="C689" s="15" t="s">
        <v>338</v>
      </c>
      <c r="D689" s="15" t="s">
        <v>79</v>
      </c>
      <c r="E689" s="15" t="s">
        <v>86</v>
      </c>
      <c r="F689" s="15" t="s">
        <v>94</v>
      </c>
      <c r="G689" s="15" t="s">
        <v>98</v>
      </c>
      <c r="H689" s="15">
        <v>27721000</v>
      </c>
      <c r="I689" s="15">
        <v>27721000</v>
      </c>
      <c r="J689" s="15" t="s">
        <v>32</v>
      </c>
      <c r="K689" s="15" t="s">
        <v>33</v>
      </c>
      <c r="L689" s="6" t="s">
        <v>103</v>
      </c>
    </row>
    <row r="690" spans="2:12" ht="105">
      <c r="B690" s="5" t="s">
        <v>53</v>
      </c>
      <c r="C690" s="15" t="s">
        <v>273</v>
      </c>
      <c r="D690" s="15" t="s">
        <v>75</v>
      </c>
      <c r="E690" s="15" t="s">
        <v>86</v>
      </c>
      <c r="F690" s="15" t="s">
        <v>96</v>
      </c>
      <c r="G690" s="15" t="s">
        <v>98</v>
      </c>
      <c r="H690" s="15">
        <v>35000000</v>
      </c>
      <c r="I690" s="15">
        <v>35000000</v>
      </c>
      <c r="J690" s="15" t="s">
        <v>32</v>
      </c>
      <c r="K690" s="15" t="s">
        <v>33</v>
      </c>
      <c r="L690" s="6" t="s">
        <v>103</v>
      </c>
    </row>
    <row r="691" spans="2:12" ht="75">
      <c r="B691" s="5" t="s">
        <v>47</v>
      </c>
      <c r="C691" s="15" t="s">
        <v>194</v>
      </c>
      <c r="D691" s="15" t="s">
        <v>75</v>
      </c>
      <c r="E691" s="15" t="s">
        <v>86</v>
      </c>
      <c r="F691" s="15" t="s">
        <v>93</v>
      </c>
      <c r="G691" s="15" t="s">
        <v>98</v>
      </c>
      <c r="H691" s="15">
        <v>55000000</v>
      </c>
      <c r="I691" s="15">
        <v>55000000</v>
      </c>
      <c r="J691" s="15" t="s">
        <v>32</v>
      </c>
      <c r="K691" s="15" t="s">
        <v>33</v>
      </c>
      <c r="L691" s="6" t="s">
        <v>103</v>
      </c>
    </row>
    <row r="692" spans="2:12" ht="75">
      <c r="B692" s="5" t="s">
        <v>47</v>
      </c>
      <c r="C692" s="15" t="s">
        <v>194</v>
      </c>
      <c r="D692" s="15" t="s">
        <v>75</v>
      </c>
      <c r="E692" s="15" t="s">
        <v>86</v>
      </c>
      <c r="F692" s="15" t="s">
        <v>93</v>
      </c>
      <c r="G692" s="15" t="s">
        <v>98</v>
      </c>
      <c r="H692" s="15">
        <v>10000000</v>
      </c>
      <c r="I692" s="15">
        <v>10000000</v>
      </c>
      <c r="J692" s="15" t="s">
        <v>32</v>
      </c>
      <c r="K692" s="15" t="s">
        <v>33</v>
      </c>
      <c r="L692" s="6" t="s">
        <v>103</v>
      </c>
    </row>
    <row r="693" spans="2:12" ht="45">
      <c r="B693" s="5">
        <v>8014160</v>
      </c>
      <c r="C693" s="15" t="s">
        <v>339</v>
      </c>
      <c r="D693" s="15" t="s">
        <v>79</v>
      </c>
      <c r="E693" s="15" t="s">
        <v>86</v>
      </c>
      <c r="F693" s="15" t="s">
        <v>94</v>
      </c>
      <c r="G693" s="15" t="s">
        <v>98</v>
      </c>
      <c r="H693" s="15">
        <v>27500000</v>
      </c>
      <c r="I693" s="15">
        <v>27500000</v>
      </c>
      <c r="J693" s="15" t="s">
        <v>32</v>
      </c>
      <c r="K693" s="15" t="s">
        <v>33</v>
      </c>
      <c r="L693" s="6" t="s">
        <v>103</v>
      </c>
    </row>
    <row r="694" spans="2:12" ht="105">
      <c r="B694" s="5">
        <v>94131500</v>
      </c>
      <c r="C694" s="15" t="s">
        <v>340</v>
      </c>
      <c r="D694" s="15" t="s">
        <v>77</v>
      </c>
      <c r="E694" s="15" t="s">
        <v>87</v>
      </c>
      <c r="F694" s="15" t="s">
        <v>92</v>
      </c>
      <c r="G694" s="15" t="s">
        <v>98</v>
      </c>
      <c r="H694" s="15">
        <v>9810000</v>
      </c>
      <c r="I694" s="15">
        <v>9810000</v>
      </c>
      <c r="J694" s="15" t="s">
        <v>32</v>
      </c>
      <c r="K694" s="15" t="s">
        <v>33</v>
      </c>
      <c r="L694" s="6" t="s">
        <v>103</v>
      </c>
    </row>
    <row r="695" spans="2:12" ht="105">
      <c r="B695" s="5">
        <v>94131500</v>
      </c>
      <c r="C695" s="15" t="s">
        <v>340</v>
      </c>
      <c r="D695" s="15" t="s">
        <v>77</v>
      </c>
      <c r="E695" s="15" t="s">
        <v>87</v>
      </c>
      <c r="F695" s="15" t="s">
        <v>92</v>
      </c>
      <c r="G695" s="15" t="s">
        <v>98</v>
      </c>
      <c r="H695" s="15">
        <v>98100000</v>
      </c>
      <c r="I695" s="15">
        <v>98100000</v>
      </c>
      <c r="J695" s="15" t="s">
        <v>32</v>
      </c>
      <c r="K695" s="15" t="s">
        <v>33</v>
      </c>
      <c r="L695" s="6" t="s">
        <v>103</v>
      </c>
    </row>
    <row r="696" spans="2:12" ht="105">
      <c r="B696" s="5">
        <v>94131500</v>
      </c>
      <c r="C696" s="15" t="s">
        <v>340</v>
      </c>
      <c r="D696" s="15" t="s">
        <v>77</v>
      </c>
      <c r="E696" s="15" t="s">
        <v>87</v>
      </c>
      <c r="F696" s="15" t="s">
        <v>92</v>
      </c>
      <c r="G696" s="15" t="s">
        <v>98</v>
      </c>
      <c r="H696" s="15">
        <v>2180000</v>
      </c>
      <c r="I696" s="15">
        <v>2180000</v>
      </c>
      <c r="J696" s="15" t="s">
        <v>32</v>
      </c>
      <c r="K696" s="15" t="s">
        <v>33</v>
      </c>
      <c r="L696" s="6" t="s">
        <v>103</v>
      </c>
    </row>
    <row r="697" spans="2:12" ht="105">
      <c r="B697" s="5">
        <v>94131500</v>
      </c>
      <c r="C697" s="15" t="s">
        <v>340</v>
      </c>
      <c r="D697" s="15" t="s">
        <v>77</v>
      </c>
      <c r="E697" s="15" t="s">
        <v>87</v>
      </c>
      <c r="F697" s="15" t="s">
        <v>92</v>
      </c>
      <c r="G697" s="15" t="s">
        <v>98</v>
      </c>
      <c r="H697" s="15">
        <v>76300000</v>
      </c>
      <c r="I697" s="15">
        <v>76300000</v>
      </c>
      <c r="J697" s="15" t="s">
        <v>32</v>
      </c>
      <c r="K697" s="15" t="s">
        <v>33</v>
      </c>
      <c r="L697" s="6" t="s">
        <v>103</v>
      </c>
    </row>
    <row r="698" spans="2:12" ht="105">
      <c r="B698" s="5">
        <v>94131500</v>
      </c>
      <c r="C698" s="15" t="s">
        <v>340</v>
      </c>
      <c r="D698" s="15" t="s">
        <v>77</v>
      </c>
      <c r="E698" s="15" t="s">
        <v>87</v>
      </c>
      <c r="F698" s="15" t="s">
        <v>92</v>
      </c>
      <c r="G698" s="15" t="s">
        <v>98</v>
      </c>
      <c r="H698" s="15">
        <v>11445000</v>
      </c>
      <c r="I698" s="15">
        <v>11445000</v>
      </c>
      <c r="J698" s="15" t="s">
        <v>32</v>
      </c>
      <c r="K698" s="15" t="s">
        <v>33</v>
      </c>
      <c r="L698" s="6" t="s">
        <v>103</v>
      </c>
    </row>
    <row r="699" spans="2:12" ht="105">
      <c r="B699" s="5">
        <v>94131500</v>
      </c>
      <c r="C699" s="15" t="s">
        <v>340</v>
      </c>
      <c r="D699" s="15" t="s">
        <v>77</v>
      </c>
      <c r="E699" s="15" t="s">
        <v>87</v>
      </c>
      <c r="F699" s="15" t="s">
        <v>92</v>
      </c>
      <c r="G699" s="15" t="s">
        <v>98</v>
      </c>
      <c r="H699" s="15">
        <v>27250000</v>
      </c>
      <c r="I699" s="15">
        <v>27250000</v>
      </c>
      <c r="J699" s="15" t="s">
        <v>32</v>
      </c>
      <c r="K699" s="15" t="s">
        <v>33</v>
      </c>
      <c r="L699" s="6" t="s">
        <v>103</v>
      </c>
    </row>
    <row r="700" spans="2:12" ht="105">
      <c r="B700" s="5">
        <v>94131500</v>
      </c>
      <c r="C700" s="15" t="s">
        <v>340</v>
      </c>
      <c r="D700" s="15" t="s">
        <v>77</v>
      </c>
      <c r="E700" s="15" t="s">
        <v>87</v>
      </c>
      <c r="F700" s="15" t="s">
        <v>92</v>
      </c>
      <c r="G700" s="15" t="s">
        <v>98</v>
      </c>
      <c r="H700" s="15">
        <v>15260000</v>
      </c>
      <c r="I700" s="15">
        <v>15260000</v>
      </c>
      <c r="J700" s="15" t="s">
        <v>32</v>
      </c>
      <c r="K700" s="15" t="s">
        <v>33</v>
      </c>
      <c r="L700" s="6" t="s">
        <v>103</v>
      </c>
    </row>
    <row r="701" spans="2:12" ht="105">
      <c r="B701" s="5">
        <v>94131500</v>
      </c>
      <c r="C701" s="15" t="s">
        <v>340</v>
      </c>
      <c r="D701" s="15" t="s">
        <v>77</v>
      </c>
      <c r="E701" s="15" t="s">
        <v>87</v>
      </c>
      <c r="F701" s="15" t="s">
        <v>92</v>
      </c>
      <c r="G701" s="15" t="s">
        <v>98</v>
      </c>
      <c r="H701" s="15">
        <v>27250000</v>
      </c>
      <c r="I701" s="15">
        <v>27250000</v>
      </c>
      <c r="J701" s="15" t="s">
        <v>32</v>
      </c>
      <c r="K701" s="15" t="s">
        <v>33</v>
      </c>
      <c r="L701" s="6" t="s">
        <v>103</v>
      </c>
    </row>
    <row r="702" spans="2:12" ht="105">
      <c r="B702" s="5">
        <v>94131500</v>
      </c>
      <c r="C702" s="15" t="s">
        <v>340</v>
      </c>
      <c r="D702" s="15" t="s">
        <v>77</v>
      </c>
      <c r="E702" s="15" t="s">
        <v>87</v>
      </c>
      <c r="F702" s="15" t="s">
        <v>92</v>
      </c>
      <c r="G702" s="15" t="s">
        <v>98</v>
      </c>
      <c r="H702" s="15">
        <v>13080000</v>
      </c>
      <c r="I702" s="15">
        <v>13080000</v>
      </c>
      <c r="J702" s="15" t="s">
        <v>32</v>
      </c>
      <c r="K702" s="15" t="s">
        <v>33</v>
      </c>
      <c r="L702" s="6" t="s">
        <v>103</v>
      </c>
    </row>
    <row r="703" spans="2:12" ht="105">
      <c r="B703" s="5">
        <v>94131500</v>
      </c>
      <c r="C703" s="15" t="s">
        <v>340</v>
      </c>
      <c r="D703" s="15" t="s">
        <v>77</v>
      </c>
      <c r="E703" s="15" t="s">
        <v>87</v>
      </c>
      <c r="F703" s="15" t="s">
        <v>92</v>
      </c>
      <c r="G703" s="15" t="s">
        <v>98</v>
      </c>
      <c r="H703" s="15">
        <v>27250000</v>
      </c>
      <c r="I703" s="15">
        <v>27250000</v>
      </c>
      <c r="J703" s="15" t="s">
        <v>32</v>
      </c>
      <c r="K703" s="15" t="s">
        <v>33</v>
      </c>
      <c r="L703" s="6" t="s">
        <v>103</v>
      </c>
    </row>
    <row r="704" spans="2:12" ht="105">
      <c r="B704" s="5">
        <v>94131500</v>
      </c>
      <c r="C704" s="15" t="s">
        <v>340</v>
      </c>
      <c r="D704" s="15" t="s">
        <v>77</v>
      </c>
      <c r="E704" s="15" t="s">
        <v>87</v>
      </c>
      <c r="F704" s="15" t="s">
        <v>92</v>
      </c>
      <c r="G704" s="15" t="s">
        <v>98</v>
      </c>
      <c r="H704" s="15">
        <v>2725000</v>
      </c>
      <c r="I704" s="15">
        <v>2725000</v>
      </c>
      <c r="J704" s="15" t="s">
        <v>32</v>
      </c>
      <c r="K704" s="15" t="s">
        <v>33</v>
      </c>
      <c r="L704" s="6" t="s">
        <v>103</v>
      </c>
    </row>
    <row r="705" spans="2:12" ht="90">
      <c r="B705" s="5">
        <v>94131500</v>
      </c>
      <c r="C705" s="15" t="s">
        <v>905</v>
      </c>
      <c r="D705" s="15" t="s">
        <v>74</v>
      </c>
      <c r="E705" s="15" t="s">
        <v>86</v>
      </c>
      <c r="F705" s="15" t="s">
        <v>92</v>
      </c>
      <c r="G705" s="15" t="s">
        <v>98</v>
      </c>
      <c r="H705" s="15">
        <v>33790000</v>
      </c>
      <c r="I705" s="15">
        <v>33790000</v>
      </c>
      <c r="J705" s="15" t="s">
        <v>32</v>
      </c>
      <c r="K705" s="15" t="s">
        <v>33</v>
      </c>
      <c r="L705" s="6" t="s">
        <v>103</v>
      </c>
    </row>
    <row r="706" spans="2:12" ht="90">
      <c r="B706" s="5">
        <v>94131500</v>
      </c>
      <c r="C706" s="15" t="s">
        <v>905</v>
      </c>
      <c r="D706" s="15" t="s">
        <v>74</v>
      </c>
      <c r="E706" s="15" t="s">
        <v>86</v>
      </c>
      <c r="F706" s="15" t="s">
        <v>92</v>
      </c>
      <c r="G706" s="15" t="s">
        <v>98</v>
      </c>
      <c r="H706" s="15">
        <v>2398000</v>
      </c>
      <c r="I706" s="15">
        <v>2398000</v>
      </c>
      <c r="J706" s="15" t="s">
        <v>32</v>
      </c>
      <c r="K706" s="15" t="s">
        <v>33</v>
      </c>
      <c r="L706" s="6" t="s">
        <v>103</v>
      </c>
    </row>
    <row r="707" spans="2:12" ht="90">
      <c r="B707" s="5">
        <v>94131500</v>
      </c>
      <c r="C707" s="15" t="s">
        <v>905</v>
      </c>
      <c r="D707" s="15" t="s">
        <v>74</v>
      </c>
      <c r="E707" s="15" t="s">
        <v>86</v>
      </c>
      <c r="F707" s="15" t="s">
        <v>92</v>
      </c>
      <c r="G707" s="15" t="s">
        <v>98</v>
      </c>
      <c r="H707" s="15">
        <v>38150000</v>
      </c>
      <c r="I707" s="15">
        <v>38150000</v>
      </c>
      <c r="J707" s="15" t="s">
        <v>32</v>
      </c>
      <c r="K707" s="15" t="s">
        <v>33</v>
      </c>
      <c r="L707" s="6" t="s">
        <v>103</v>
      </c>
    </row>
    <row r="708" spans="2:12" ht="90">
      <c r="B708" s="5">
        <v>94131500</v>
      </c>
      <c r="C708" s="15" t="s">
        <v>905</v>
      </c>
      <c r="D708" s="15" t="s">
        <v>74</v>
      </c>
      <c r="E708" s="15" t="s">
        <v>86</v>
      </c>
      <c r="F708" s="15" t="s">
        <v>92</v>
      </c>
      <c r="G708" s="15" t="s">
        <v>98</v>
      </c>
      <c r="H708" s="15">
        <v>545231</v>
      </c>
      <c r="I708" s="15">
        <v>545231</v>
      </c>
      <c r="J708" s="15" t="s">
        <v>32</v>
      </c>
      <c r="K708" s="15" t="s">
        <v>33</v>
      </c>
      <c r="L708" s="6" t="s">
        <v>103</v>
      </c>
    </row>
    <row r="709" spans="2:12" ht="90">
      <c r="B709" s="5">
        <v>94131500</v>
      </c>
      <c r="C709" s="15" t="s">
        <v>905</v>
      </c>
      <c r="D709" s="15" t="s">
        <v>74</v>
      </c>
      <c r="E709" s="15" t="s">
        <v>86</v>
      </c>
      <c r="F709" s="15" t="s">
        <v>92</v>
      </c>
      <c r="G709" s="15" t="s">
        <v>98</v>
      </c>
      <c r="H709" s="15">
        <v>3270000</v>
      </c>
      <c r="I709" s="15">
        <v>3270000</v>
      </c>
      <c r="J709" s="15" t="s">
        <v>32</v>
      </c>
      <c r="K709" s="15" t="s">
        <v>33</v>
      </c>
      <c r="L709" s="6" t="s">
        <v>103</v>
      </c>
    </row>
    <row r="710" spans="2:12" ht="60">
      <c r="B710" s="5" t="s">
        <v>61</v>
      </c>
      <c r="C710" s="15" t="s">
        <v>341</v>
      </c>
      <c r="D710" s="15" t="s">
        <v>83</v>
      </c>
      <c r="E710" s="15" t="s">
        <v>86</v>
      </c>
      <c r="F710" s="15" t="s">
        <v>93</v>
      </c>
      <c r="G710" s="15" t="s">
        <v>98</v>
      </c>
      <c r="H710" s="15">
        <v>173160664</v>
      </c>
      <c r="I710" s="15">
        <v>173160664</v>
      </c>
      <c r="J710" s="15" t="s">
        <v>32</v>
      </c>
      <c r="K710" s="15" t="s">
        <v>33</v>
      </c>
      <c r="L710" s="6" t="s">
        <v>103</v>
      </c>
    </row>
    <row r="711" spans="2:12" ht="30">
      <c r="B711" s="5">
        <v>83111603</v>
      </c>
      <c r="C711" s="15" t="s">
        <v>342</v>
      </c>
      <c r="D711" s="15" t="s">
        <v>79</v>
      </c>
      <c r="E711" s="15" t="s">
        <v>86</v>
      </c>
      <c r="F711" s="15" t="s">
        <v>92</v>
      </c>
      <c r="G711" s="15" t="s">
        <v>98</v>
      </c>
      <c r="H711" s="15">
        <v>10483200</v>
      </c>
      <c r="I711" s="15">
        <v>10483200</v>
      </c>
      <c r="J711" s="15" t="s">
        <v>32</v>
      </c>
      <c r="K711" s="15" t="s">
        <v>33</v>
      </c>
      <c r="L711" s="6" t="s">
        <v>103</v>
      </c>
    </row>
    <row r="712" spans="2:12" ht="75">
      <c r="B712" s="5" t="s">
        <v>52</v>
      </c>
      <c r="C712" s="15" t="s">
        <v>343</v>
      </c>
      <c r="D712" s="15" t="s">
        <v>75</v>
      </c>
      <c r="E712" s="15" t="s">
        <v>86</v>
      </c>
      <c r="F712" s="15" t="s">
        <v>96</v>
      </c>
      <c r="G712" s="15" t="s">
        <v>98</v>
      </c>
      <c r="H712" s="15">
        <v>14400000</v>
      </c>
      <c r="I712" s="15">
        <v>14400000</v>
      </c>
      <c r="J712" s="15" t="s">
        <v>32</v>
      </c>
      <c r="K712" s="15" t="s">
        <v>33</v>
      </c>
      <c r="L712" s="6" t="s">
        <v>103</v>
      </c>
    </row>
    <row r="713" spans="2:12" ht="105">
      <c r="B713" s="5" t="s">
        <v>53</v>
      </c>
      <c r="C713" s="15" t="s">
        <v>273</v>
      </c>
      <c r="D713" s="15" t="s">
        <v>75</v>
      </c>
      <c r="E713" s="15" t="s">
        <v>86</v>
      </c>
      <c r="F713" s="15" t="s">
        <v>96</v>
      </c>
      <c r="G713" s="15" t="s">
        <v>98</v>
      </c>
      <c r="H713" s="15">
        <v>2000000</v>
      </c>
      <c r="I713" s="15">
        <v>2000000</v>
      </c>
      <c r="J713" s="15" t="s">
        <v>32</v>
      </c>
      <c r="K713" s="15" t="s">
        <v>33</v>
      </c>
      <c r="L713" s="6" t="s">
        <v>103</v>
      </c>
    </row>
    <row r="714" spans="2:12" ht="105">
      <c r="B714" s="5" t="s">
        <v>51</v>
      </c>
      <c r="C714" s="15" t="s">
        <v>906</v>
      </c>
      <c r="D714" s="15" t="s">
        <v>74</v>
      </c>
      <c r="E714" s="15" t="s">
        <v>86</v>
      </c>
      <c r="F714" s="15" t="s">
        <v>96</v>
      </c>
      <c r="G714" s="15" t="s">
        <v>98</v>
      </c>
      <c r="H714" s="15">
        <f>69010000-21000000</f>
        <v>48010000</v>
      </c>
      <c r="I714" s="15">
        <f>69010000-21000000</f>
        <v>48010000</v>
      </c>
      <c r="J714" s="15" t="s">
        <v>32</v>
      </c>
      <c r="K714" s="15" t="s">
        <v>33</v>
      </c>
      <c r="L714" s="6" t="s">
        <v>103</v>
      </c>
    </row>
    <row r="715" spans="2:12" ht="105">
      <c r="B715" s="5" t="s">
        <v>51</v>
      </c>
      <c r="C715" s="15" t="s">
        <v>906</v>
      </c>
      <c r="D715" s="15" t="s">
        <v>74</v>
      </c>
      <c r="E715" s="15" t="s">
        <v>86</v>
      </c>
      <c r="F715" s="15" t="s">
        <v>96</v>
      </c>
      <c r="G715" s="15" t="s">
        <v>98</v>
      </c>
      <c r="H715" s="15">
        <f>21000000-19010000</f>
        <v>1990000</v>
      </c>
      <c r="I715" s="15">
        <f>21000000-19010000</f>
        <v>1990000</v>
      </c>
      <c r="J715" s="15" t="s">
        <v>32</v>
      </c>
      <c r="K715" s="15" t="s">
        <v>33</v>
      </c>
      <c r="L715" s="6" t="s">
        <v>103</v>
      </c>
    </row>
    <row r="716" spans="2:12" ht="135">
      <c r="B716" s="5">
        <v>94131500</v>
      </c>
      <c r="C716" s="15" t="s">
        <v>907</v>
      </c>
      <c r="D716" s="15" t="s">
        <v>74</v>
      </c>
      <c r="E716" s="15" t="s">
        <v>86</v>
      </c>
      <c r="F716" s="15" t="s">
        <v>92</v>
      </c>
      <c r="G716" s="15" t="s">
        <v>98</v>
      </c>
      <c r="H716" s="15">
        <v>15600000</v>
      </c>
      <c r="I716" s="15">
        <v>15600000</v>
      </c>
      <c r="J716" s="15" t="s">
        <v>32</v>
      </c>
      <c r="K716" s="15" t="s">
        <v>33</v>
      </c>
      <c r="L716" s="6" t="s">
        <v>104</v>
      </c>
    </row>
    <row r="717" spans="2:12" ht="60">
      <c r="B717" s="5" t="s">
        <v>62</v>
      </c>
      <c r="C717" s="15" t="s">
        <v>344</v>
      </c>
      <c r="D717" s="15" t="s">
        <v>78</v>
      </c>
      <c r="E717" s="15" t="s">
        <v>86</v>
      </c>
      <c r="F717" s="15" t="s">
        <v>95</v>
      </c>
      <c r="G717" s="15" t="s">
        <v>98</v>
      </c>
      <c r="H717" s="15">
        <v>8000000</v>
      </c>
      <c r="I717" s="15">
        <v>8000000</v>
      </c>
      <c r="J717" s="15" t="s">
        <v>32</v>
      </c>
      <c r="K717" s="15" t="s">
        <v>33</v>
      </c>
      <c r="L717" s="6" t="s">
        <v>103</v>
      </c>
    </row>
    <row r="718" spans="2:12" ht="105">
      <c r="B718" s="5" t="s">
        <v>51</v>
      </c>
      <c r="C718" s="15" t="s">
        <v>345</v>
      </c>
      <c r="D718" s="15" t="s">
        <v>83</v>
      </c>
      <c r="E718" s="15" t="s">
        <v>86</v>
      </c>
      <c r="F718" s="15" t="s">
        <v>96</v>
      </c>
      <c r="G718" s="15" t="s">
        <v>98</v>
      </c>
      <c r="H718" s="15">
        <v>1172880000</v>
      </c>
      <c r="I718" s="15">
        <v>1172880000</v>
      </c>
      <c r="J718" s="15" t="s">
        <v>32</v>
      </c>
      <c r="K718" s="15" t="s">
        <v>33</v>
      </c>
      <c r="L718" s="6" t="s">
        <v>103</v>
      </c>
    </row>
    <row r="719" spans="2:12" ht="75">
      <c r="B719" s="5">
        <v>82121500</v>
      </c>
      <c r="C719" s="15" t="s">
        <v>793</v>
      </c>
      <c r="D719" s="15" t="s">
        <v>80</v>
      </c>
      <c r="E719" s="15" t="s">
        <v>86</v>
      </c>
      <c r="F719" s="15" t="s">
        <v>95</v>
      </c>
      <c r="G719" s="15" t="s">
        <v>98</v>
      </c>
      <c r="H719" s="15">
        <f>10000+1680000+3390000+29305</f>
        <v>5109305</v>
      </c>
      <c r="I719" s="15">
        <f>10000+1680000+3390000+29305</f>
        <v>5109305</v>
      </c>
      <c r="J719" s="15" t="s">
        <v>32</v>
      </c>
      <c r="K719" s="15" t="s">
        <v>33</v>
      </c>
      <c r="L719" s="6" t="s">
        <v>100</v>
      </c>
    </row>
    <row r="720" spans="2:12" ht="60">
      <c r="B720" s="5" t="s">
        <v>48</v>
      </c>
      <c r="C720" s="15" t="s">
        <v>346</v>
      </c>
      <c r="D720" s="15" t="s">
        <v>75</v>
      </c>
      <c r="E720" s="15" t="s">
        <v>86</v>
      </c>
      <c r="F720" s="15" t="s">
        <v>94</v>
      </c>
      <c r="G720" s="15" t="s">
        <v>98</v>
      </c>
      <c r="H720" s="15">
        <f>102996981-92996981-1089421</f>
        <v>8910579</v>
      </c>
      <c r="I720" s="15">
        <f>102996981-92996981-1089421</f>
        <v>8910579</v>
      </c>
      <c r="J720" s="15" t="s">
        <v>32</v>
      </c>
      <c r="K720" s="15" t="s">
        <v>33</v>
      </c>
      <c r="L720" s="6" t="s">
        <v>103</v>
      </c>
    </row>
    <row r="721" spans="2:12" ht="75">
      <c r="B721" s="5" t="s">
        <v>45</v>
      </c>
      <c r="C721" s="15" t="s">
        <v>908</v>
      </c>
      <c r="D721" s="15" t="s">
        <v>74</v>
      </c>
      <c r="E721" s="15" t="s">
        <v>87</v>
      </c>
      <c r="F721" s="15" t="s">
        <v>95</v>
      </c>
      <c r="G721" s="15" t="s">
        <v>98</v>
      </c>
      <c r="H721" s="15">
        <f>1089421+19010000</f>
        <v>20099421</v>
      </c>
      <c r="I721" s="15">
        <f>1089421+19010000</f>
        <v>20099421</v>
      </c>
      <c r="J721" s="15" t="s">
        <v>32</v>
      </c>
      <c r="K721" s="15" t="s">
        <v>33</v>
      </c>
      <c r="L721" s="6" t="s">
        <v>103</v>
      </c>
    </row>
    <row r="722" spans="2:12" ht="75">
      <c r="B722" s="5" t="s">
        <v>48</v>
      </c>
      <c r="C722" s="15" t="s">
        <v>347</v>
      </c>
      <c r="D722" s="15" t="s">
        <v>74</v>
      </c>
      <c r="E722" s="15" t="s">
        <v>86</v>
      </c>
      <c r="F722" s="15" t="s">
        <v>95</v>
      </c>
      <c r="G722" s="15" t="s">
        <v>98</v>
      </c>
      <c r="H722" s="15">
        <f>5418500+15080000+707200+798300</f>
        <v>22004000</v>
      </c>
      <c r="I722" s="15">
        <f>5418500+15080000+707200+798300</f>
        <v>22004000</v>
      </c>
      <c r="J722" s="15" t="s">
        <v>32</v>
      </c>
      <c r="K722" s="15" t="s">
        <v>33</v>
      </c>
      <c r="L722" s="6" t="s">
        <v>103</v>
      </c>
    </row>
    <row r="723" spans="2:12" ht="60">
      <c r="B723" s="5" t="s">
        <v>48</v>
      </c>
      <c r="C723" s="15" t="s">
        <v>348</v>
      </c>
      <c r="D723" s="15" t="s">
        <v>78</v>
      </c>
      <c r="E723" s="15" t="s">
        <v>86</v>
      </c>
      <c r="F723" s="15" t="s">
        <v>95</v>
      </c>
      <c r="G723" s="15" t="s">
        <v>98</v>
      </c>
      <c r="H723" s="15">
        <v>92996981</v>
      </c>
      <c r="I723" s="15">
        <v>92996981</v>
      </c>
      <c r="J723" s="15" t="s">
        <v>32</v>
      </c>
      <c r="K723" s="15" t="s">
        <v>33</v>
      </c>
      <c r="L723" s="6" t="s">
        <v>103</v>
      </c>
    </row>
    <row r="724" spans="2:12" ht="60">
      <c r="B724" s="5">
        <v>801116</v>
      </c>
      <c r="C724" s="15" t="s">
        <v>349</v>
      </c>
      <c r="D724" s="15" t="s">
        <v>81</v>
      </c>
      <c r="E724" s="15" t="s">
        <v>86</v>
      </c>
      <c r="F724" s="15" t="s">
        <v>92</v>
      </c>
      <c r="G724" s="15" t="s">
        <v>98</v>
      </c>
      <c r="H724" s="15">
        <v>9000000</v>
      </c>
      <c r="I724" s="15">
        <v>9000000</v>
      </c>
      <c r="J724" s="15" t="s">
        <v>32</v>
      </c>
      <c r="K724" s="15" t="s">
        <v>33</v>
      </c>
      <c r="L724" s="6" t="s">
        <v>105</v>
      </c>
    </row>
    <row r="725" spans="2:12" ht="75">
      <c r="B725" s="5">
        <v>801116</v>
      </c>
      <c r="C725" s="15" t="s">
        <v>350</v>
      </c>
      <c r="D725" s="15" t="s">
        <v>81</v>
      </c>
      <c r="E725" s="15" t="s">
        <v>86</v>
      </c>
      <c r="F725" s="15" t="s">
        <v>92</v>
      </c>
      <c r="G725" s="15" t="s">
        <v>98</v>
      </c>
      <c r="H725" s="15">
        <v>7000000</v>
      </c>
      <c r="I725" s="15">
        <v>7000000</v>
      </c>
      <c r="J725" s="15" t="s">
        <v>32</v>
      </c>
      <c r="K725" s="15" t="s">
        <v>33</v>
      </c>
      <c r="L725" s="6" t="s">
        <v>105</v>
      </c>
    </row>
    <row r="726" spans="2:12" ht="45">
      <c r="B726" s="5">
        <v>801116</v>
      </c>
      <c r="C726" s="15" t="s">
        <v>351</v>
      </c>
      <c r="D726" s="15" t="s">
        <v>77</v>
      </c>
      <c r="E726" s="15" t="s">
        <v>87</v>
      </c>
      <c r="F726" s="15" t="s">
        <v>92</v>
      </c>
      <c r="G726" s="15" t="s">
        <v>98</v>
      </c>
      <c r="H726" s="15">
        <v>48048000</v>
      </c>
      <c r="I726" s="15">
        <v>48048000</v>
      </c>
      <c r="J726" s="15" t="s">
        <v>32</v>
      </c>
      <c r="K726" s="15" t="s">
        <v>33</v>
      </c>
      <c r="L726" s="6" t="s">
        <v>105</v>
      </c>
    </row>
    <row r="727" spans="2:12" ht="60">
      <c r="B727" s="5">
        <v>801116</v>
      </c>
      <c r="C727" s="15" t="s">
        <v>352</v>
      </c>
      <c r="D727" s="15" t="s">
        <v>77</v>
      </c>
      <c r="E727" s="15" t="s">
        <v>87</v>
      </c>
      <c r="F727" s="15" t="s">
        <v>92</v>
      </c>
      <c r="G727" s="15" t="s">
        <v>98</v>
      </c>
      <c r="H727" s="15">
        <v>44000000</v>
      </c>
      <c r="I727" s="15">
        <v>44000000</v>
      </c>
      <c r="J727" s="15" t="s">
        <v>32</v>
      </c>
      <c r="K727" s="15" t="s">
        <v>33</v>
      </c>
      <c r="L727" s="6" t="s">
        <v>105</v>
      </c>
    </row>
    <row r="728" spans="2:12" ht="60">
      <c r="B728" s="5">
        <v>801116</v>
      </c>
      <c r="C728" s="15" t="s">
        <v>353</v>
      </c>
      <c r="D728" s="15" t="s">
        <v>80</v>
      </c>
      <c r="E728" s="15" t="s">
        <v>86</v>
      </c>
      <c r="F728" s="15" t="s">
        <v>92</v>
      </c>
      <c r="G728" s="15" t="s">
        <v>98</v>
      </c>
      <c r="H728" s="15">
        <v>687387</v>
      </c>
      <c r="I728" s="15">
        <v>687387</v>
      </c>
      <c r="J728" s="15" t="s">
        <v>32</v>
      </c>
      <c r="K728" s="15" t="s">
        <v>33</v>
      </c>
      <c r="L728" s="6" t="s">
        <v>105</v>
      </c>
    </row>
    <row r="729" spans="2:12" ht="75">
      <c r="B729" s="5">
        <v>801116</v>
      </c>
      <c r="C729" s="15" t="s">
        <v>354</v>
      </c>
      <c r="D729" s="15" t="s">
        <v>77</v>
      </c>
      <c r="E729" s="15" t="s">
        <v>87</v>
      </c>
      <c r="F729" s="15" t="s">
        <v>92</v>
      </c>
      <c r="G729" s="15" t="s">
        <v>98</v>
      </c>
      <c r="H729" s="15">
        <v>38500000</v>
      </c>
      <c r="I729" s="15">
        <v>38500000</v>
      </c>
      <c r="J729" s="15" t="s">
        <v>32</v>
      </c>
      <c r="K729" s="15" t="s">
        <v>33</v>
      </c>
      <c r="L729" s="6" t="s">
        <v>105</v>
      </c>
    </row>
    <row r="730" spans="2:12" ht="75">
      <c r="B730" s="5">
        <v>801116</v>
      </c>
      <c r="C730" s="15" t="s">
        <v>355</v>
      </c>
      <c r="D730" s="15" t="s">
        <v>77</v>
      </c>
      <c r="E730" s="15" t="s">
        <v>87</v>
      </c>
      <c r="F730" s="15" t="s">
        <v>92</v>
      </c>
      <c r="G730" s="15" t="s">
        <v>98</v>
      </c>
      <c r="H730" s="15">
        <v>22880000</v>
      </c>
      <c r="I730" s="15">
        <v>22880000</v>
      </c>
      <c r="J730" s="15" t="s">
        <v>32</v>
      </c>
      <c r="K730" s="15" t="s">
        <v>33</v>
      </c>
      <c r="L730" s="6" t="s">
        <v>105</v>
      </c>
    </row>
    <row r="731" spans="2:12" ht="75">
      <c r="B731" s="5">
        <v>801116</v>
      </c>
      <c r="C731" s="15" t="s">
        <v>356</v>
      </c>
      <c r="D731" s="15" t="s">
        <v>77</v>
      </c>
      <c r="E731" s="15" t="s">
        <v>87</v>
      </c>
      <c r="F731" s="15" t="s">
        <v>92</v>
      </c>
      <c r="G731" s="15" t="s">
        <v>98</v>
      </c>
      <c r="H731" s="15">
        <v>12480000</v>
      </c>
      <c r="I731" s="15">
        <v>12480000</v>
      </c>
      <c r="J731" s="15" t="s">
        <v>32</v>
      </c>
      <c r="K731" s="15" t="s">
        <v>33</v>
      </c>
      <c r="L731" s="6" t="s">
        <v>105</v>
      </c>
    </row>
    <row r="732" spans="2:12" ht="75">
      <c r="B732" s="5">
        <v>801116</v>
      </c>
      <c r="C732" s="15" t="s">
        <v>356</v>
      </c>
      <c r="D732" s="15" t="s">
        <v>77</v>
      </c>
      <c r="E732" s="15" t="s">
        <v>87</v>
      </c>
      <c r="F732" s="15" t="s">
        <v>92</v>
      </c>
      <c r="G732" s="15" t="s">
        <v>98</v>
      </c>
      <c r="H732" s="15">
        <v>18720000</v>
      </c>
      <c r="I732" s="15">
        <v>18720000</v>
      </c>
      <c r="J732" s="15" t="s">
        <v>32</v>
      </c>
      <c r="K732" s="15" t="s">
        <v>33</v>
      </c>
      <c r="L732" s="6" t="s">
        <v>105</v>
      </c>
    </row>
    <row r="733" spans="2:12" ht="60">
      <c r="B733" s="5">
        <v>801116</v>
      </c>
      <c r="C733" s="15" t="s">
        <v>353</v>
      </c>
      <c r="D733" s="15" t="s">
        <v>77</v>
      </c>
      <c r="E733" s="15" t="s">
        <v>87</v>
      </c>
      <c r="F733" s="15" t="s">
        <v>92</v>
      </c>
      <c r="G733" s="15" t="s">
        <v>98</v>
      </c>
      <c r="H733" s="15">
        <v>40040000</v>
      </c>
      <c r="I733" s="15">
        <v>40040000</v>
      </c>
      <c r="J733" s="15" t="s">
        <v>32</v>
      </c>
      <c r="K733" s="15" t="s">
        <v>33</v>
      </c>
      <c r="L733" s="6" t="s">
        <v>105</v>
      </c>
    </row>
    <row r="734" spans="2:12" ht="60">
      <c r="B734" s="5">
        <v>801116</v>
      </c>
      <c r="C734" s="15" t="s">
        <v>353</v>
      </c>
      <c r="D734" s="15" t="s">
        <v>77</v>
      </c>
      <c r="E734" s="15" t="s">
        <v>87</v>
      </c>
      <c r="F734" s="15" t="s">
        <v>92</v>
      </c>
      <c r="G734" s="15" t="s">
        <v>98</v>
      </c>
      <c r="H734" s="15">
        <v>36400000</v>
      </c>
      <c r="I734" s="15">
        <v>36400000</v>
      </c>
      <c r="J734" s="15" t="s">
        <v>32</v>
      </c>
      <c r="K734" s="15" t="s">
        <v>33</v>
      </c>
      <c r="L734" s="6" t="s">
        <v>105</v>
      </c>
    </row>
    <row r="735" spans="2:12" ht="60">
      <c r="B735" s="5">
        <v>801116</v>
      </c>
      <c r="C735" s="15" t="s">
        <v>357</v>
      </c>
      <c r="D735" s="15" t="s">
        <v>77</v>
      </c>
      <c r="E735" s="15" t="s">
        <v>87</v>
      </c>
      <c r="F735" s="15" t="s">
        <v>92</v>
      </c>
      <c r="G735" s="15" t="s">
        <v>98</v>
      </c>
      <c r="H735" s="15">
        <v>36400000</v>
      </c>
      <c r="I735" s="15">
        <v>36400000</v>
      </c>
      <c r="J735" s="15" t="s">
        <v>32</v>
      </c>
      <c r="K735" s="15" t="s">
        <v>33</v>
      </c>
      <c r="L735" s="6" t="s">
        <v>105</v>
      </c>
    </row>
    <row r="736" spans="2:12" ht="75">
      <c r="B736" s="5">
        <v>801116</v>
      </c>
      <c r="C736" s="15" t="s">
        <v>358</v>
      </c>
      <c r="D736" s="15" t="s">
        <v>77</v>
      </c>
      <c r="E736" s="15" t="s">
        <v>87</v>
      </c>
      <c r="F736" s="15" t="s">
        <v>92</v>
      </c>
      <c r="G736" s="15" t="s">
        <v>98</v>
      </c>
      <c r="H736" s="15">
        <f>31703183+17796817</f>
        <v>49500000</v>
      </c>
      <c r="I736" s="15">
        <f>31703183+17796817</f>
        <v>49500000</v>
      </c>
      <c r="J736" s="15" t="s">
        <v>32</v>
      </c>
      <c r="K736" s="15" t="s">
        <v>33</v>
      </c>
      <c r="L736" s="6" t="s">
        <v>105</v>
      </c>
    </row>
    <row r="737" spans="2:12" ht="75">
      <c r="B737" s="5">
        <v>801116</v>
      </c>
      <c r="C737" s="15" t="s">
        <v>359</v>
      </c>
      <c r="D737" s="15" t="s">
        <v>77</v>
      </c>
      <c r="E737" s="15" t="s">
        <v>87</v>
      </c>
      <c r="F737" s="15" t="s">
        <v>92</v>
      </c>
      <c r="G737" s="15" t="s">
        <v>98</v>
      </c>
      <c r="H737" s="15">
        <v>41841800</v>
      </c>
      <c r="I737" s="15">
        <v>41841800</v>
      </c>
      <c r="J737" s="15" t="s">
        <v>32</v>
      </c>
      <c r="K737" s="15" t="s">
        <v>33</v>
      </c>
      <c r="L737" s="6" t="s">
        <v>105</v>
      </c>
    </row>
    <row r="738" spans="2:12" ht="75">
      <c r="B738" s="5">
        <v>801116</v>
      </c>
      <c r="C738" s="15" t="s">
        <v>360</v>
      </c>
      <c r="D738" s="15" t="s">
        <v>77</v>
      </c>
      <c r="E738" s="15" t="s">
        <v>87</v>
      </c>
      <c r="F738" s="15" t="s">
        <v>92</v>
      </c>
      <c r="G738" s="15" t="s">
        <v>98</v>
      </c>
      <c r="H738" s="15">
        <v>32000000</v>
      </c>
      <c r="I738" s="15">
        <v>32000000</v>
      </c>
      <c r="J738" s="15" t="s">
        <v>32</v>
      </c>
      <c r="K738" s="15" t="s">
        <v>33</v>
      </c>
      <c r="L738" s="6" t="s">
        <v>105</v>
      </c>
    </row>
    <row r="739" spans="2:12" ht="90">
      <c r="B739" s="5">
        <v>801116</v>
      </c>
      <c r="C739" s="15" t="s">
        <v>909</v>
      </c>
      <c r="D739" s="15" t="s">
        <v>82</v>
      </c>
      <c r="E739" s="15" t="s">
        <v>86</v>
      </c>
      <c r="F739" s="15" t="s">
        <v>92</v>
      </c>
      <c r="G739" s="15" t="s">
        <v>98</v>
      </c>
      <c r="H739" s="15">
        <v>3200000</v>
      </c>
      <c r="I739" s="15">
        <v>3200000</v>
      </c>
      <c r="J739" s="15" t="s">
        <v>32</v>
      </c>
      <c r="K739" s="15" t="s">
        <v>33</v>
      </c>
      <c r="L739" s="6" t="s">
        <v>105</v>
      </c>
    </row>
    <row r="740" spans="2:12" ht="90">
      <c r="B740" s="5">
        <v>801116</v>
      </c>
      <c r="C740" s="15" t="s">
        <v>361</v>
      </c>
      <c r="D740" s="15" t="s">
        <v>81</v>
      </c>
      <c r="E740" s="15" t="s">
        <v>86</v>
      </c>
      <c r="F740" s="15" t="s">
        <v>92</v>
      </c>
      <c r="G740" s="15" t="s">
        <v>98</v>
      </c>
      <c r="H740" s="15">
        <v>12800000</v>
      </c>
      <c r="I740" s="15">
        <v>12800000</v>
      </c>
      <c r="J740" s="15" t="s">
        <v>32</v>
      </c>
      <c r="K740" s="15" t="s">
        <v>33</v>
      </c>
      <c r="L740" s="6" t="s">
        <v>105</v>
      </c>
    </row>
    <row r="741" spans="2:12" ht="105">
      <c r="B741" s="5">
        <v>801116</v>
      </c>
      <c r="C741" s="15" t="s">
        <v>362</v>
      </c>
      <c r="D741" s="15" t="s">
        <v>77</v>
      </c>
      <c r="E741" s="15" t="s">
        <v>87</v>
      </c>
      <c r="F741" s="15" t="s">
        <v>92</v>
      </c>
      <c r="G741" s="15" t="s">
        <v>98</v>
      </c>
      <c r="H741" s="15">
        <v>60500000</v>
      </c>
      <c r="I741" s="15">
        <v>60500000</v>
      </c>
      <c r="J741" s="15" t="s">
        <v>32</v>
      </c>
      <c r="K741" s="15" t="s">
        <v>33</v>
      </c>
      <c r="L741" s="6" t="s">
        <v>105</v>
      </c>
    </row>
    <row r="742" spans="2:12" ht="75">
      <c r="B742" s="5">
        <v>801116</v>
      </c>
      <c r="C742" s="15" t="s">
        <v>363</v>
      </c>
      <c r="D742" s="15" t="s">
        <v>77</v>
      </c>
      <c r="E742" s="15" t="s">
        <v>87</v>
      </c>
      <c r="F742" s="15" t="s">
        <v>92</v>
      </c>
      <c r="G742" s="15" t="s">
        <v>98</v>
      </c>
      <c r="H742" s="15">
        <v>21000000</v>
      </c>
      <c r="I742" s="15">
        <v>21000000</v>
      </c>
      <c r="J742" s="15" t="s">
        <v>32</v>
      </c>
      <c r="K742" s="15" t="s">
        <v>33</v>
      </c>
      <c r="L742" s="6" t="s">
        <v>105</v>
      </c>
    </row>
    <row r="743" spans="2:12" ht="90">
      <c r="B743" s="5">
        <v>801116</v>
      </c>
      <c r="C743" s="15" t="s">
        <v>364</v>
      </c>
      <c r="D743" s="15" t="s">
        <v>77</v>
      </c>
      <c r="E743" s="15" t="s">
        <v>87</v>
      </c>
      <c r="F743" s="15" t="s">
        <v>92</v>
      </c>
      <c r="G743" s="15" t="s">
        <v>98</v>
      </c>
      <c r="H743" s="15">
        <v>18000000</v>
      </c>
      <c r="I743" s="15">
        <v>18000000</v>
      </c>
      <c r="J743" s="15" t="s">
        <v>32</v>
      </c>
      <c r="K743" s="15" t="s">
        <v>33</v>
      </c>
      <c r="L743" s="6" t="s">
        <v>105</v>
      </c>
    </row>
    <row r="744" spans="2:12" ht="45">
      <c r="B744" s="5">
        <v>801116</v>
      </c>
      <c r="C744" s="15" t="s">
        <v>365</v>
      </c>
      <c r="D744" s="15" t="s">
        <v>77</v>
      </c>
      <c r="E744" s="15" t="s">
        <v>87</v>
      </c>
      <c r="F744" s="15" t="s">
        <v>92</v>
      </c>
      <c r="G744" s="15" t="s">
        <v>98</v>
      </c>
      <c r="H744" s="15">
        <v>21000000</v>
      </c>
      <c r="I744" s="15">
        <v>21000000</v>
      </c>
      <c r="J744" s="15" t="s">
        <v>32</v>
      </c>
      <c r="K744" s="15" t="s">
        <v>33</v>
      </c>
      <c r="L744" s="6" t="s">
        <v>105</v>
      </c>
    </row>
    <row r="745" spans="2:12" ht="90">
      <c r="B745" s="5">
        <v>94131500</v>
      </c>
      <c r="C745" s="15" t="s">
        <v>255</v>
      </c>
      <c r="D745" s="15" t="s">
        <v>77</v>
      </c>
      <c r="E745" s="15" t="s">
        <v>87</v>
      </c>
      <c r="F745" s="15" t="s">
        <v>92</v>
      </c>
      <c r="G745" s="15" t="s">
        <v>98</v>
      </c>
      <c r="H745" s="15">
        <f>20000383+3640000+3803800</f>
        <v>27444183</v>
      </c>
      <c r="I745" s="15">
        <f>20000383+3640000+3803800</f>
        <v>27444183</v>
      </c>
      <c r="J745" s="15" t="s">
        <v>32</v>
      </c>
      <c r="K745" s="15" t="s">
        <v>33</v>
      </c>
      <c r="L745" s="6" t="s">
        <v>105</v>
      </c>
    </row>
    <row r="746" spans="2:12" ht="105">
      <c r="B746" s="5">
        <v>94131500</v>
      </c>
      <c r="C746" s="15" t="s">
        <v>366</v>
      </c>
      <c r="D746" s="15" t="s">
        <v>79</v>
      </c>
      <c r="E746" s="15" t="s">
        <v>86</v>
      </c>
      <c r="F746" s="15" t="s">
        <v>92</v>
      </c>
      <c r="G746" s="15" t="s">
        <v>98</v>
      </c>
      <c r="H746" s="15">
        <f>2728000000-300000000</f>
        <v>2428000000</v>
      </c>
      <c r="I746" s="15">
        <f>2728000000-300000000</f>
        <v>2428000000</v>
      </c>
      <c r="J746" s="15" t="s">
        <v>32</v>
      </c>
      <c r="K746" s="15" t="s">
        <v>33</v>
      </c>
      <c r="L746" s="6" t="s">
        <v>106</v>
      </c>
    </row>
    <row r="747" spans="2:12" ht="75">
      <c r="B747" s="5">
        <v>94131500</v>
      </c>
      <c r="C747" s="15" t="s">
        <v>910</v>
      </c>
      <c r="D747" s="15" t="s">
        <v>80</v>
      </c>
      <c r="E747" s="15" t="s">
        <v>86</v>
      </c>
      <c r="F747" s="15" t="s">
        <v>92</v>
      </c>
      <c r="G747" s="15" t="s">
        <v>99</v>
      </c>
      <c r="H747" s="15">
        <v>1880918</v>
      </c>
      <c r="I747" s="15">
        <v>1880918</v>
      </c>
      <c r="J747" s="15" t="s">
        <v>32</v>
      </c>
      <c r="K747" s="15" t="s">
        <v>33</v>
      </c>
      <c r="L747" s="6" t="s">
        <v>106</v>
      </c>
    </row>
    <row r="748" spans="2:12" ht="75">
      <c r="B748" s="5">
        <v>94131500</v>
      </c>
      <c r="C748" s="15" t="s">
        <v>911</v>
      </c>
      <c r="D748" s="15" t="s">
        <v>80</v>
      </c>
      <c r="E748" s="15" t="s">
        <v>86</v>
      </c>
      <c r="F748" s="15" t="s">
        <v>92</v>
      </c>
      <c r="G748" s="15" t="s">
        <v>99</v>
      </c>
      <c r="H748" s="15">
        <v>17784000</v>
      </c>
      <c r="I748" s="15">
        <v>17784000</v>
      </c>
      <c r="J748" s="15" t="s">
        <v>32</v>
      </c>
      <c r="K748" s="15" t="s">
        <v>33</v>
      </c>
      <c r="L748" s="6" t="s">
        <v>106</v>
      </c>
    </row>
    <row r="749" spans="2:12" ht="105">
      <c r="B749" s="5">
        <v>94131500</v>
      </c>
      <c r="C749" s="15" t="s">
        <v>366</v>
      </c>
      <c r="D749" s="15" t="s">
        <v>79</v>
      </c>
      <c r="E749" s="15" t="s">
        <v>86</v>
      </c>
      <c r="F749" s="15" t="s">
        <v>92</v>
      </c>
      <c r="G749" s="15" t="s">
        <v>98</v>
      </c>
      <c r="H749" s="15">
        <v>300000000</v>
      </c>
      <c r="I749" s="15">
        <v>300000000</v>
      </c>
      <c r="J749" s="15" t="s">
        <v>32</v>
      </c>
      <c r="K749" s="15" t="s">
        <v>33</v>
      </c>
      <c r="L749" s="6" t="s">
        <v>106</v>
      </c>
    </row>
    <row r="750" spans="2:12" ht="75">
      <c r="B750" s="5" t="s">
        <v>55</v>
      </c>
      <c r="C750" s="15" t="s">
        <v>912</v>
      </c>
      <c r="D750" s="15" t="s">
        <v>80</v>
      </c>
      <c r="E750" s="15" t="s">
        <v>86</v>
      </c>
      <c r="F750" s="15" t="s">
        <v>96</v>
      </c>
      <c r="G750" s="15" t="s">
        <v>98</v>
      </c>
      <c r="H750" s="15">
        <f>1748027-208700-208100-208100-208100-208100-208100-208100+456209+399602+1600800+26591653+59087260</f>
        <v>88426251</v>
      </c>
      <c r="I750" s="15">
        <f>1748027-208700-208100-208100-208100-208100-208100-208100+456209+399602+1600800+26591653+59087260</f>
        <v>88426251</v>
      </c>
      <c r="J750" s="15" t="s">
        <v>32</v>
      </c>
      <c r="K750" s="15" t="s">
        <v>33</v>
      </c>
      <c r="L750" s="6" t="s">
        <v>106</v>
      </c>
    </row>
    <row r="751" spans="2:12" ht="90">
      <c r="B751" s="5">
        <v>801116</v>
      </c>
      <c r="C751" s="15" t="s">
        <v>367</v>
      </c>
      <c r="D751" s="15" t="s">
        <v>77</v>
      </c>
      <c r="E751" s="15" t="s">
        <v>87</v>
      </c>
      <c r="F751" s="15" t="s">
        <v>92</v>
      </c>
      <c r="G751" s="15" t="s">
        <v>98</v>
      </c>
      <c r="H751" s="15">
        <v>30794400</v>
      </c>
      <c r="I751" s="15">
        <v>30794400</v>
      </c>
      <c r="J751" s="15" t="s">
        <v>32</v>
      </c>
      <c r="K751" s="15" t="s">
        <v>33</v>
      </c>
      <c r="L751" s="6" t="s">
        <v>106</v>
      </c>
    </row>
    <row r="752" spans="2:12" ht="90">
      <c r="B752" s="5">
        <v>801116</v>
      </c>
      <c r="C752" s="15" t="s">
        <v>367</v>
      </c>
      <c r="D752" s="15" t="s">
        <v>77</v>
      </c>
      <c r="E752" s="15" t="s">
        <v>87</v>
      </c>
      <c r="F752" s="15" t="s">
        <v>92</v>
      </c>
      <c r="G752" s="15" t="s">
        <v>98</v>
      </c>
      <c r="H752" s="15">
        <v>30794400</v>
      </c>
      <c r="I752" s="15">
        <v>30794400</v>
      </c>
      <c r="J752" s="15" t="s">
        <v>32</v>
      </c>
      <c r="K752" s="15" t="s">
        <v>33</v>
      </c>
      <c r="L752" s="6" t="s">
        <v>106</v>
      </c>
    </row>
    <row r="753" spans="2:12" ht="75">
      <c r="B753" s="5">
        <v>801116</v>
      </c>
      <c r="C753" s="15" t="s">
        <v>368</v>
      </c>
      <c r="D753" s="15" t="s">
        <v>83</v>
      </c>
      <c r="E753" s="15" t="s">
        <v>86</v>
      </c>
      <c r="F753" s="15" t="s">
        <v>92</v>
      </c>
      <c r="G753" s="15" t="s">
        <v>98</v>
      </c>
      <c r="H753" s="15">
        <v>1293600</v>
      </c>
      <c r="I753" s="15">
        <v>1293600</v>
      </c>
      <c r="J753" s="15" t="s">
        <v>32</v>
      </c>
      <c r="K753" s="15" t="s">
        <v>33</v>
      </c>
      <c r="L753" s="6" t="s">
        <v>106</v>
      </c>
    </row>
    <row r="754" spans="2:12" ht="90">
      <c r="B754" s="5">
        <v>801116</v>
      </c>
      <c r="C754" s="15" t="s">
        <v>369</v>
      </c>
      <c r="D754" s="15" t="s">
        <v>80</v>
      </c>
      <c r="E754" s="15" t="s">
        <v>86</v>
      </c>
      <c r="F754" s="15" t="s">
        <v>92</v>
      </c>
      <c r="G754" s="15" t="s">
        <v>98</v>
      </c>
      <c r="H754" s="15">
        <v>2566200</v>
      </c>
      <c r="I754" s="15">
        <v>2566200</v>
      </c>
      <c r="J754" s="15" t="s">
        <v>32</v>
      </c>
      <c r="K754" s="15" t="s">
        <v>33</v>
      </c>
      <c r="L754" s="6" t="s">
        <v>106</v>
      </c>
    </row>
    <row r="755" spans="2:12" ht="90">
      <c r="B755" s="5">
        <v>801116</v>
      </c>
      <c r="C755" s="15" t="s">
        <v>369</v>
      </c>
      <c r="D755" s="15" t="s">
        <v>80</v>
      </c>
      <c r="E755" s="15" t="s">
        <v>86</v>
      </c>
      <c r="F755" s="15" t="s">
        <v>92</v>
      </c>
      <c r="G755" s="15" t="s">
        <v>98</v>
      </c>
      <c r="H755" s="15">
        <f>328300+4348087-2566200</f>
        <v>2110187</v>
      </c>
      <c r="I755" s="15">
        <f>328300+4348087-2566200</f>
        <v>2110187</v>
      </c>
      <c r="J755" s="15" t="s">
        <v>32</v>
      </c>
      <c r="K755" s="15" t="s">
        <v>33</v>
      </c>
      <c r="L755" s="6" t="s">
        <v>106</v>
      </c>
    </row>
    <row r="756" spans="2:12" ht="90">
      <c r="B756" s="5">
        <v>801116</v>
      </c>
      <c r="C756" s="15" t="s">
        <v>367</v>
      </c>
      <c r="D756" s="15" t="s">
        <v>77</v>
      </c>
      <c r="E756" s="15" t="s">
        <v>87</v>
      </c>
      <c r="F756" s="15" t="s">
        <v>92</v>
      </c>
      <c r="G756" s="15" t="s">
        <v>98</v>
      </c>
      <c r="H756" s="15">
        <v>30794400</v>
      </c>
      <c r="I756" s="15">
        <v>30794400</v>
      </c>
      <c r="J756" s="15" t="s">
        <v>32</v>
      </c>
      <c r="K756" s="15" t="s">
        <v>33</v>
      </c>
      <c r="L756" s="6" t="s">
        <v>106</v>
      </c>
    </row>
    <row r="757" spans="2:12" ht="90">
      <c r="B757" s="5">
        <v>801116</v>
      </c>
      <c r="C757" s="15" t="s">
        <v>367</v>
      </c>
      <c r="D757" s="15" t="s">
        <v>77</v>
      </c>
      <c r="E757" s="15" t="s">
        <v>87</v>
      </c>
      <c r="F757" s="15" t="s">
        <v>92</v>
      </c>
      <c r="G757" s="15" t="s">
        <v>98</v>
      </c>
      <c r="H757" s="15">
        <f>18197420+12596980</f>
        <v>30794400</v>
      </c>
      <c r="I757" s="15">
        <f>18197420+12596980</f>
        <v>30794400</v>
      </c>
      <c r="J757" s="15" t="s">
        <v>32</v>
      </c>
      <c r="K757" s="15" t="s">
        <v>33</v>
      </c>
      <c r="L757" s="6" t="s">
        <v>106</v>
      </c>
    </row>
    <row r="758" spans="2:12" ht="90">
      <c r="B758" s="5">
        <v>801116</v>
      </c>
      <c r="C758" s="15" t="s">
        <v>370</v>
      </c>
      <c r="D758" s="15" t="s">
        <v>77</v>
      </c>
      <c r="E758" s="15" t="s">
        <v>87</v>
      </c>
      <c r="F758" s="15" t="s">
        <v>92</v>
      </c>
      <c r="G758" s="15" t="s">
        <v>98</v>
      </c>
      <c r="H758" s="15">
        <v>24897600</v>
      </c>
      <c r="I758" s="15">
        <v>24897600</v>
      </c>
      <c r="J758" s="15" t="s">
        <v>32</v>
      </c>
      <c r="K758" s="15" t="s">
        <v>33</v>
      </c>
      <c r="L758" s="6" t="s">
        <v>106</v>
      </c>
    </row>
    <row r="759" spans="2:12" ht="45">
      <c r="B759" s="5">
        <v>801116</v>
      </c>
      <c r="C759" s="15" t="s">
        <v>371</v>
      </c>
      <c r="D759" s="15" t="s">
        <v>77</v>
      </c>
      <c r="E759" s="15" t="s">
        <v>87</v>
      </c>
      <c r="F759" s="15" t="s">
        <v>92</v>
      </c>
      <c r="G759" s="15" t="s">
        <v>98</v>
      </c>
      <c r="H759" s="15">
        <v>64800000</v>
      </c>
      <c r="I759" s="15">
        <v>64800000</v>
      </c>
      <c r="J759" s="15" t="s">
        <v>32</v>
      </c>
      <c r="K759" s="15" t="s">
        <v>33</v>
      </c>
      <c r="L759" s="6" t="s">
        <v>106</v>
      </c>
    </row>
    <row r="760" spans="2:12" ht="45">
      <c r="B760" s="5">
        <v>39121600</v>
      </c>
      <c r="C760" s="15" t="s">
        <v>372</v>
      </c>
      <c r="D760" s="15" t="s">
        <v>78</v>
      </c>
      <c r="E760" s="15" t="s">
        <v>86</v>
      </c>
      <c r="F760" s="15" t="s">
        <v>94</v>
      </c>
      <c r="G760" s="15" t="s">
        <v>98</v>
      </c>
      <c r="H760" s="15">
        <v>3689999</v>
      </c>
      <c r="I760" s="15">
        <v>3689999</v>
      </c>
      <c r="J760" s="15" t="s">
        <v>32</v>
      </c>
      <c r="K760" s="15" t="s">
        <v>33</v>
      </c>
      <c r="L760" s="6" t="s">
        <v>106</v>
      </c>
    </row>
    <row r="761" spans="2:12" ht="135">
      <c r="B761" s="5">
        <v>94131500</v>
      </c>
      <c r="C761" s="15" t="s">
        <v>373</v>
      </c>
      <c r="D761" s="15" t="s">
        <v>79</v>
      </c>
      <c r="E761" s="15" t="s">
        <v>86</v>
      </c>
      <c r="F761" s="15" t="s">
        <v>92</v>
      </c>
      <c r="G761" s="15" t="s">
        <v>98</v>
      </c>
      <c r="H761" s="15">
        <v>500000000</v>
      </c>
      <c r="I761" s="15">
        <v>500000000</v>
      </c>
      <c r="J761" s="15" t="s">
        <v>32</v>
      </c>
      <c r="K761" s="15" t="s">
        <v>33</v>
      </c>
      <c r="L761" s="6" t="s">
        <v>106</v>
      </c>
    </row>
    <row r="762" spans="2:12" ht="75">
      <c r="B762" s="5">
        <v>80131500</v>
      </c>
      <c r="C762" s="15" t="s">
        <v>374</v>
      </c>
      <c r="D762" s="15" t="s">
        <v>84</v>
      </c>
      <c r="E762" s="15" t="s">
        <v>86</v>
      </c>
      <c r="F762" s="15" t="s">
        <v>92</v>
      </c>
      <c r="G762" s="15" t="s">
        <v>98</v>
      </c>
      <c r="H762" s="15">
        <v>65770833</v>
      </c>
      <c r="I762" s="15">
        <v>65770833</v>
      </c>
      <c r="J762" s="15" t="s">
        <v>32</v>
      </c>
      <c r="K762" s="15" t="s">
        <v>33</v>
      </c>
      <c r="L762" s="6" t="s">
        <v>106</v>
      </c>
    </row>
    <row r="763" spans="2:12" ht="75">
      <c r="B763" s="5" t="s">
        <v>47</v>
      </c>
      <c r="C763" s="15" t="s">
        <v>375</v>
      </c>
      <c r="D763" s="15" t="s">
        <v>75</v>
      </c>
      <c r="E763" s="15" t="s">
        <v>86</v>
      </c>
      <c r="F763" s="15" t="s">
        <v>93</v>
      </c>
      <c r="G763" s="15" t="s">
        <v>98</v>
      </c>
      <c r="H763" s="15">
        <v>231051777</v>
      </c>
      <c r="I763" s="15">
        <v>231051777</v>
      </c>
      <c r="J763" s="15" t="s">
        <v>32</v>
      </c>
      <c r="K763" s="15" t="s">
        <v>33</v>
      </c>
      <c r="L763" s="6" t="s">
        <v>106</v>
      </c>
    </row>
    <row r="764" spans="2:12" ht="60">
      <c r="B764" s="5">
        <v>45111608</v>
      </c>
      <c r="C764" s="15" t="s">
        <v>376</v>
      </c>
      <c r="D764" s="15" t="s">
        <v>83</v>
      </c>
      <c r="E764" s="15" t="s">
        <v>86</v>
      </c>
      <c r="F764" s="15" t="s">
        <v>94</v>
      </c>
      <c r="G764" s="15" t="s">
        <v>98</v>
      </c>
      <c r="H764" s="15">
        <v>4800000</v>
      </c>
      <c r="I764" s="15">
        <v>4800000</v>
      </c>
      <c r="J764" s="15" t="s">
        <v>32</v>
      </c>
      <c r="K764" s="15" t="s">
        <v>33</v>
      </c>
      <c r="L764" s="6" t="s">
        <v>106</v>
      </c>
    </row>
    <row r="765" spans="2:12" ht="30">
      <c r="B765" s="5">
        <v>72101506</v>
      </c>
      <c r="C765" s="15" t="s">
        <v>377</v>
      </c>
      <c r="D765" s="15" t="s">
        <v>77</v>
      </c>
      <c r="E765" s="15" t="s">
        <v>87</v>
      </c>
      <c r="F765" s="15" t="s">
        <v>92</v>
      </c>
      <c r="G765" s="15" t="s">
        <v>98</v>
      </c>
      <c r="H765" s="15">
        <v>7098643</v>
      </c>
      <c r="I765" s="15">
        <v>7098643</v>
      </c>
      <c r="J765" s="15" t="s">
        <v>32</v>
      </c>
      <c r="K765" s="15" t="s">
        <v>33</v>
      </c>
      <c r="L765" s="6" t="s">
        <v>106</v>
      </c>
    </row>
    <row r="766" spans="2:12" ht="60">
      <c r="B766" s="5">
        <v>94131500</v>
      </c>
      <c r="C766" s="15" t="s">
        <v>319</v>
      </c>
      <c r="D766" s="15" t="s">
        <v>78</v>
      </c>
      <c r="E766" s="15" t="s">
        <v>86</v>
      </c>
      <c r="F766" s="15" t="s">
        <v>92</v>
      </c>
      <c r="G766" s="15" t="s">
        <v>98</v>
      </c>
      <c r="H766" s="15">
        <v>25443516</v>
      </c>
      <c r="I766" s="15">
        <v>25443516</v>
      </c>
      <c r="J766" s="15" t="s">
        <v>32</v>
      </c>
      <c r="K766" s="15" t="s">
        <v>33</v>
      </c>
      <c r="L766" s="6" t="s">
        <v>106</v>
      </c>
    </row>
    <row r="767" spans="2:12" ht="60">
      <c r="B767" s="5">
        <v>94131500</v>
      </c>
      <c r="C767" s="15" t="s">
        <v>319</v>
      </c>
      <c r="D767" s="15" t="s">
        <v>78</v>
      </c>
      <c r="E767" s="15" t="s">
        <v>86</v>
      </c>
      <c r="F767" s="15" t="s">
        <v>92</v>
      </c>
      <c r="G767" s="15" t="s">
        <v>98</v>
      </c>
      <c r="H767" s="15">
        <f>46556484-18002898</f>
        <v>28553586</v>
      </c>
      <c r="I767" s="15">
        <f>46556484-18002898</f>
        <v>28553586</v>
      </c>
      <c r="J767" s="15" t="s">
        <v>32</v>
      </c>
      <c r="K767" s="15" t="s">
        <v>33</v>
      </c>
      <c r="L767" s="6" t="s">
        <v>106</v>
      </c>
    </row>
    <row r="768" spans="2:12" ht="45">
      <c r="B768" s="5">
        <v>80101600</v>
      </c>
      <c r="C768" s="15" t="s">
        <v>378</v>
      </c>
      <c r="D768" s="15" t="s">
        <v>80</v>
      </c>
      <c r="E768" s="15" t="s">
        <v>86</v>
      </c>
      <c r="F768" s="15" t="s">
        <v>94</v>
      </c>
      <c r="G768" s="15" t="s">
        <v>98</v>
      </c>
      <c r="H768" s="15">
        <v>20450883</v>
      </c>
      <c r="I768" s="15">
        <v>20450883</v>
      </c>
      <c r="J768" s="15" t="s">
        <v>32</v>
      </c>
      <c r="K768" s="15" t="s">
        <v>33</v>
      </c>
      <c r="L768" s="6" t="s">
        <v>106</v>
      </c>
    </row>
    <row r="769" spans="2:12" ht="75">
      <c r="B769" s="5" t="s">
        <v>55</v>
      </c>
      <c r="C769" s="15" t="s">
        <v>912</v>
      </c>
      <c r="D769" s="15" t="s">
        <v>80</v>
      </c>
      <c r="E769" s="15" t="s">
        <v>86</v>
      </c>
      <c r="F769" s="15" t="s">
        <v>96</v>
      </c>
      <c r="G769" s="15" t="s">
        <v>98</v>
      </c>
      <c r="H769" s="15">
        <f>3320000+221755+5569251+4000000</f>
        <v>13111006</v>
      </c>
      <c r="I769" s="15">
        <f>3320000+221755+5569251+4000000</f>
        <v>13111006</v>
      </c>
      <c r="J769" s="15" t="s">
        <v>32</v>
      </c>
      <c r="K769" s="15" t="s">
        <v>33</v>
      </c>
      <c r="L769" s="6" t="s">
        <v>106</v>
      </c>
    </row>
    <row r="770" spans="2:12" ht="45">
      <c r="B770" s="5">
        <v>45111609</v>
      </c>
      <c r="C770" s="15" t="s">
        <v>379</v>
      </c>
      <c r="D770" s="15" t="s">
        <v>74</v>
      </c>
      <c r="E770" s="15" t="s">
        <v>86</v>
      </c>
      <c r="F770" s="15" t="s">
        <v>94</v>
      </c>
      <c r="G770" s="15" t="s">
        <v>98</v>
      </c>
      <c r="H770" s="15">
        <v>15124579</v>
      </c>
      <c r="I770" s="15">
        <v>15124579</v>
      </c>
      <c r="J770" s="15" t="s">
        <v>32</v>
      </c>
      <c r="K770" s="15" t="s">
        <v>33</v>
      </c>
      <c r="L770" s="6" t="s">
        <v>106</v>
      </c>
    </row>
    <row r="771" spans="2:12" ht="45">
      <c r="B771" s="5" t="s">
        <v>65</v>
      </c>
      <c r="C771" s="15" t="s">
        <v>380</v>
      </c>
      <c r="D771" s="15" t="s">
        <v>80</v>
      </c>
      <c r="E771" s="15" t="s">
        <v>86</v>
      </c>
      <c r="F771" s="15" t="s">
        <v>94</v>
      </c>
      <c r="G771" s="15" t="s">
        <v>98</v>
      </c>
      <c r="H771" s="15">
        <v>3041791</v>
      </c>
      <c r="I771" s="15">
        <v>3041791</v>
      </c>
      <c r="J771" s="15" t="s">
        <v>32</v>
      </c>
      <c r="K771" s="15" t="s">
        <v>33</v>
      </c>
      <c r="L771" s="6" t="s">
        <v>106</v>
      </c>
    </row>
    <row r="772" spans="2:12" ht="90">
      <c r="B772" s="5">
        <v>801116</v>
      </c>
      <c r="C772" s="15" t="s">
        <v>369</v>
      </c>
      <c r="D772" s="15" t="s">
        <v>80</v>
      </c>
      <c r="E772" s="15" t="s">
        <v>86</v>
      </c>
      <c r="F772" s="15" t="s">
        <v>92</v>
      </c>
      <c r="G772" s="15" t="s">
        <v>98</v>
      </c>
      <c r="H772" s="15">
        <v>456013</v>
      </c>
      <c r="I772" s="15">
        <v>456013</v>
      </c>
      <c r="J772" s="15" t="s">
        <v>32</v>
      </c>
      <c r="K772" s="15" t="s">
        <v>33</v>
      </c>
      <c r="L772" s="6" t="s">
        <v>106</v>
      </c>
    </row>
    <row r="773" spans="2:12" ht="90">
      <c r="B773" s="5">
        <v>801116</v>
      </c>
      <c r="C773" s="15" t="s">
        <v>369</v>
      </c>
      <c r="D773" s="15" t="s">
        <v>80</v>
      </c>
      <c r="E773" s="15" t="s">
        <v>86</v>
      </c>
      <c r="F773" s="15" t="s">
        <v>92</v>
      </c>
      <c r="G773" s="15" t="s">
        <v>98</v>
      </c>
      <c r="H773" s="15">
        <f>10720813-456013-2566200-2566200-2566200</f>
        <v>2566200</v>
      </c>
      <c r="I773" s="15">
        <f>10720813-456013-2566200-2566200-2566200</f>
        <v>2566200</v>
      </c>
      <c r="J773" s="15" t="s">
        <v>32</v>
      </c>
      <c r="K773" s="15" t="s">
        <v>33</v>
      </c>
      <c r="L773" s="6" t="s">
        <v>106</v>
      </c>
    </row>
    <row r="774" spans="2:12" ht="90">
      <c r="B774" s="5">
        <v>801116</v>
      </c>
      <c r="C774" s="15" t="s">
        <v>369</v>
      </c>
      <c r="D774" s="15" t="s">
        <v>80</v>
      </c>
      <c r="E774" s="15" t="s">
        <v>86</v>
      </c>
      <c r="F774" s="15" t="s">
        <v>92</v>
      </c>
      <c r="G774" s="15" t="s">
        <v>98</v>
      </c>
      <c r="H774" s="15">
        <v>2566200</v>
      </c>
      <c r="I774" s="15">
        <v>2566200</v>
      </c>
      <c r="J774" s="15" t="s">
        <v>32</v>
      </c>
      <c r="K774" s="15" t="s">
        <v>33</v>
      </c>
      <c r="L774" s="6" t="s">
        <v>106</v>
      </c>
    </row>
    <row r="775" spans="2:12" ht="90">
      <c r="B775" s="5">
        <v>801116</v>
      </c>
      <c r="C775" s="15" t="s">
        <v>369</v>
      </c>
      <c r="D775" s="15" t="s">
        <v>80</v>
      </c>
      <c r="E775" s="15" t="s">
        <v>86</v>
      </c>
      <c r="F775" s="15" t="s">
        <v>92</v>
      </c>
      <c r="G775" s="15" t="s">
        <v>98</v>
      </c>
      <c r="H775" s="15">
        <v>2566200</v>
      </c>
      <c r="I775" s="15">
        <v>2566200</v>
      </c>
      <c r="J775" s="15" t="s">
        <v>32</v>
      </c>
      <c r="K775" s="15" t="s">
        <v>33</v>
      </c>
      <c r="L775" s="6" t="s">
        <v>106</v>
      </c>
    </row>
    <row r="776" spans="2:12" ht="90">
      <c r="B776" s="5">
        <v>801116</v>
      </c>
      <c r="C776" s="15" t="s">
        <v>369</v>
      </c>
      <c r="D776" s="15" t="s">
        <v>80</v>
      </c>
      <c r="E776" s="15" t="s">
        <v>86</v>
      </c>
      <c r="F776" s="15" t="s">
        <v>92</v>
      </c>
      <c r="G776" s="15" t="s">
        <v>98</v>
      </c>
      <c r="H776" s="15">
        <v>2566200</v>
      </c>
      <c r="I776" s="15">
        <v>2566200</v>
      </c>
      <c r="J776" s="15" t="s">
        <v>32</v>
      </c>
      <c r="K776" s="15" t="s">
        <v>33</v>
      </c>
      <c r="L776" s="6" t="s">
        <v>106</v>
      </c>
    </row>
    <row r="777" spans="2:12" ht="45">
      <c r="B777" s="5">
        <v>42192210</v>
      </c>
      <c r="C777" s="15" t="s">
        <v>381</v>
      </c>
      <c r="D777" s="15" t="s">
        <v>81</v>
      </c>
      <c r="E777" s="15" t="s">
        <v>86</v>
      </c>
      <c r="F777" s="15" t="s">
        <v>94</v>
      </c>
      <c r="G777" s="15" t="s">
        <v>98</v>
      </c>
      <c r="H777" s="15">
        <v>2785200</v>
      </c>
      <c r="I777" s="15">
        <v>2785200</v>
      </c>
      <c r="J777" s="15" t="s">
        <v>32</v>
      </c>
      <c r="K777" s="15" t="s">
        <v>33</v>
      </c>
      <c r="L777" s="6" t="s">
        <v>106</v>
      </c>
    </row>
    <row r="778" spans="2:12" ht="75">
      <c r="B778" s="5">
        <v>72101501</v>
      </c>
      <c r="C778" s="15" t="s">
        <v>382</v>
      </c>
      <c r="D778" s="15" t="s">
        <v>77</v>
      </c>
      <c r="E778" s="15" t="s">
        <v>87</v>
      </c>
      <c r="F778" s="15" t="s">
        <v>92</v>
      </c>
      <c r="G778" s="15" t="s">
        <v>98</v>
      </c>
      <c r="H778" s="15">
        <v>15000000</v>
      </c>
      <c r="I778" s="15">
        <v>15000000</v>
      </c>
      <c r="J778" s="15" t="s">
        <v>32</v>
      </c>
      <c r="K778" s="15" t="s">
        <v>33</v>
      </c>
      <c r="L778" s="6" t="s">
        <v>106</v>
      </c>
    </row>
    <row r="779" spans="2:12" ht="45">
      <c r="B779" s="5">
        <v>47121702</v>
      </c>
      <c r="C779" s="15" t="s">
        <v>383</v>
      </c>
      <c r="D779" s="15" t="s">
        <v>82</v>
      </c>
      <c r="E779" s="15" t="s">
        <v>86</v>
      </c>
      <c r="F779" s="15" t="s">
        <v>94</v>
      </c>
      <c r="G779" s="15" t="s">
        <v>98</v>
      </c>
      <c r="H779" s="15">
        <v>3201600</v>
      </c>
      <c r="I779" s="15">
        <v>3201600</v>
      </c>
      <c r="J779" s="15" t="s">
        <v>32</v>
      </c>
      <c r="K779" s="15" t="s">
        <v>33</v>
      </c>
      <c r="L779" s="6" t="s">
        <v>106</v>
      </c>
    </row>
    <row r="780" spans="2:12" ht="45">
      <c r="B780" s="5">
        <v>41111509</v>
      </c>
      <c r="C780" s="15" t="s">
        <v>913</v>
      </c>
      <c r="D780" s="15" t="s">
        <v>74</v>
      </c>
      <c r="E780" s="15" t="s">
        <v>86</v>
      </c>
      <c r="F780" s="15" t="s">
        <v>94</v>
      </c>
      <c r="G780" s="15" t="s">
        <v>98</v>
      </c>
      <c r="H780" s="15">
        <v>812000</v>
      </c>
      <c r="I780" s="15">
        <v>812000</v>
      </c>
      <c r="J780" s="15" t="s">
        <v>32</v>
      </c>
      <c r="K780" s="15" t="s">
        <v>33</v>
      </c>
      <c r="L780" s="6" t="s">
        <v>106</v>
      </c>
    </row>
    <row r="781" spans="2:12" ht="45">
      <c r="B781" s="5">
        <v>41111509</v>
      </c>
      <c r="C781" s="15" t="s">
        <v>384</v>
      </c>
      <c r="D781" s="15" t="s">
        <v>81</v>
      </c>
      <c r="E781" s="15" t="s">
        <v>86</v>
      </c>
      <c r="F781" s="15" t="s">
        <v>94</v>
      </c>
      <c r="G781" s="15" t="s">
        <v>98</v>
      </c>
      <c r="H781" s="15">
        <v>1775488</v>
      </c>
      <c r="I781" s="15">
        <v>1775488</v>
      </c>
      <c r="J781" s="15" t="s">
        <v>32</v>
      </c>
      <c r="K781" s="15" t="s">
        <v>33</v>
      </c>
      <c r="L781" s="6" t="s">
        <v>106</v>
      </c>
    </row>
    <row r="782" spans="2:12" ht="60">
      <c r="B782" s="5">
        <v>47121709</v>
      </c>
      <c r="C782" s="15" t="s">
        <v>385</v>
      </c>
      <c r="D782" s="15" t="s">
        <v>81</v>
      </c>
      <c r="E782" s="15" t="s">
        <v>86</v>
      </c>
      <c r="F782" s="15" t="s">
        <v>94</v>
      </c>
      <c r="G782" s="15" t="s">
        <v>98</v>
      </c>
      <c r="H782" s="15">
        <v>1005223</v>
      </c>
      <c r="I782" s="15">
        <v>1005223</v>
      </c>
      <c r="J782" s="15" t="s">
        <v>32</v>
      </c>
      <c r="K782" s="15" t="s">
        <v>33</v>
      </c>
      <c r="L782" s="6" t="s">
        <v>106</v>
      </c>
    </row>
    <row r="783" spans="2:12" ht="60">
      <c r="B783" s="5">
        <v>47121709</v>
      </c>
      <c r="C783" s="15" t="s">
        <v>385</v>
      </c>
      <c r="D783" s="15" t="s">
        <v>81</v>
      </c>
      <c r="E783" s="15" t="s">
        <v>86</v>
      </c>
      <c r="F783" s="15" t="s">
        <v>94</v>
      </c>
      <c r="G783" s="15" t="s">
        <v>98</v>
      </c>
      <c r="H783" s="15">
        <v>53807</v>
      </c>
      <c r="I783" s="15">
        <v>53807</v>
      </c>
      <c r="J783" s="15" t="s">
        <v>32</v>
      </c>
      <c r="K783" s="15" t="s">
        <v>33</v>
      </c>
      <c r="L783" s="6" t="s">
        <v>106</v>
      </c>
    </row>
    <row r="784" spans="2:12" ht="45">
      <c r="B784" s="5">
        <v>47121702</v>
      </c>
      <c r="C784" s="15" t="s">
        <v>386</v>
      </c>
      <c r="D784" s="15" t="s">
        <v>79</v>
      </c>
      <c r="E784" s="15" t="s">
        <v>86</v>
      </c>
      <c r="F784" s="15" t="s">
        <v>94</v>
      </c>
      <c r="G784" s="15" t="s">
        <v>98</v>
      </c>
      <c r="H784" s="15">
        <v>3727080</v>
      </c>
      <c r="I784" s="15">
        <v>3727080</v>
      </c>
      <c r="J784" s="15" t="s">
        <v>32</v>
      </c>
      <c r="K784" s="15" t="s">
        <v>33</v>
      </c>
      <c r="L784" s="6" t="s">
        <v>106</v>
      </c>
    </row>
    <row r="785" spans="2:12" ht="45">
      <c r="B785" s="5">
        <v>80161801</v>
      </c>
      <c r="C785" s="15" t="s">
        <v>387</v>
      </c>
      <c r="D785" s="15" t="s">
        <v>75</v>
      </c>
      <c r="E785" s="15" t="s">
        <v>86</v>
      </c>
      <c r="F785" s="15" t="s">
        <v>94</v>
      </c>
      <c r="G785" s="15" t="s">
        <v>98</v>
      </c>
      <c r="H785" s="15">
        <v>15000000</v>
      </c>
      <c r="I785" s="15">
        <v>15000000</v>
      </c>
      <c r="J785" s="15" t="s">
        <v>32</v>
      </c>
      <c r="K785" s="15" t="s">
        <v>33</v>
      </c>
      <c r="L785" s="6" t="s">
        <v>106</v>
      </c>
    </row>
    <row r="786" spans="2:12" ht="90">
      <c r="B786" s="5" t="s">
        <v>55</v>
      </c>
      <c r="C786" s="15" t="s">
        <v>914</v>
      </c>
      <c r="D786" s="15" t="s">
        <v>80</v>
      </c>
      <c r="E786" s="15" t="s">
        <v>86</v>
      </c>
      <c r="F786" s="15" t="s">
        <v>96</v>
      </c>
      <c r="G786" s="15" t="s">
        <v>98</v>
      </c>
      <c r="H786" s="15">
        <v>10070000</v>
      </c>
      <c r="I786" s="15">
        <v>10070000</v>
      </c>
      <c r="J786" s="15" t="s">
        <v>32</v>
      </c>
      <c r="K786" s="15" t="s">
        <v>33</v>
      </c>
      <c r="L786" s="6" t="s">
        <v>106</v>
      </c>
    </row>
    <row r="787" spans="2:12" ht="75">
      <c r="B787" s="5" t="s">
        <v>55</v>
      </c>
      <c r="C787" s="15" t="s">
        <v>915</v>
      </c>
      <c r="D787" s="15" t="s">
        <v>80</v>
      </c>
      <c r="E787" s="15" t="s">
        <v>86</v>
      </c>
      <c r="F787" s="15" t="s">
        <v>96</v>
      </c>
      <c r="G787" s="15" t="s">
        <v>98</v>
      </c>
      <c r="H787" s="15">
        <v>10070000</v>
      </c>
      <c r="I787" s="15">
        <v>10070000</v>
      </c>
      <c r="J787" s="15" t="s">
        <v>32</v>
      </c>
      <c r="K787" s="15" t="s">
        <v>33</v>
      </c>
      <c r="L787" s="6" t="s">
        <v>106</v>
      </c>
    </row>
    <row r="788" spans="2:12" ht="60">
      <c r="B788" s="5" t="s">
        <v>54</v>
      </c>
      <c r="C788" s="15" t="s">
        <v>388</v>
      </c>
      <c r="D788" s="15" t="s">
        <v>80</v>
      </c>
      <c r="E788" s="15" t="s">
        <v>86</v>
      </c>
      <c r="F788" s="15" t="s">
        <v>94</v>
      </c>
      <c r="G788" s="15" t="s">
        <v>98</v>
      </c>
      <c r="H788" s="15">
        <v>9232482</v>
      </c>
      <c r="I788" s="15">
        <v>9232482</v>
      </c>
      <c r="J788" s="15" t="s">
        <v>32</v>
      </c>
      <c r="K788" s="15" t="s">
        <v>33</v>
      </c>
      <c r="L788" s="6" t="s">
        <v>106</v>
      </c>
    </row>
    <row r="789" spans="2:12" ht="75">
      <c r="B789" s="5">
        <v>94131500</v>
      </c>
      <c r="C789" s="15" t="s">
        <v>910</v>
      </c>
      <c r="D789" s="15" t="s">
        <v>80</v>
      </c>
      <c r="E789" s="15" t="s">
        <v>86</v>
      </c>
      <c r="F789" s="15" t="s">
        <v>92</v>
      </c>
      <c r="G789" s="15" t="s">
        <v>98</v>
      </c>
      <c r="H789" s="15">
        <v>51335082</v>
      </c>
      <c r="I789" s="15">
        <v>51335082</v>
      </c>
      <c r="J789" s="15" t="s">
        <v>32</v>
      </c>
      <c r="K789" s="15" t="s">
        <v>33</v>
      </c>
      <c r="L789" s="6" t="s">
        <v>106</v>
      </c>
    </row>
    <row r="790" spans="2:12" ht="75">
      <c r="B790" s="5" t="s">
        <v>66</v>
      </c>
      <c r="C790" s="15" t="s">
        <v>389</v>
      </c>
      <c r="D790" s="15" t="s">
        <v>79</v>
      </c>
      <c r="E790" s="15" t="s">
        <v>86</v>
      </c>
      <c r="F790" s="15" t="s">
        <v>93</v>
      </c>
      <c r="G790" s="15" t="s">
        <v>98</v>
      </c>
      <c r="H790" s="15">
        <v>66358737</v>
      </c>
      <c r="I790" s="15">
        <v>66358737</v>
      </c>
      <c r="J790" s="15" t="s">
        <v>32</v>
      </c>
      <c r="K790" s="15" t="s">
        <v>33</v>
      </c>
      <c r="L790" s="6" t="s">
        <v>106</v>
      </c>
    </row>
    <row r="791" spans="2:12" ht="75">
      <c r="B791" s="5" t="s">
        <v>66</v>
      </c>
      <c r="C791" s="15" t="s">
        <v>389</v>
      </c>
      <c r="D791" s="15" t="s">
        <v>79</v>
      </c>
      <c r="E791" s="15" t="s">
        <v>86</v>
      </c>
      <c r="F791" s="15" t="s">
        <v>93</v>
      </c>
      <c r="G791" s="15" t="s">
        <v>98</v>
      </c>
      <c r="H791" s="15">
        <v>22433019</v>
      </c>
      <c r="I791" s="15">
        <v>22433019</v>
      </c>
      <c r="J791" s="15" t="s">
        <v>32</v>
      </c>
      <c r="K791" s="15" t="s">
        <v>33</v>
      </c>
      <c r="L791" s="6" t="s">
        <v>106</v>
      </c>
    </row>
    <row r="792" spans="2:12" ht="75">
      <c r="B792" s="5" t="s">
        <v>66</v>
      </c>
      <c r="C792" s="15" t="s">
        <v>389</v>
      </c>
      <c r="D792" s="15" t="s">
        <v>79</v>
      </c>
      <c r="E792" s="15" t="s">
        <v>86</v>
      </c>
      <c r="F792" s="15" t="s">
        <v>93</v>
      </c>
      <c r="G792" s="15" t="s">
        <v>98</v>
      </c>
      <c r="H792" s="15">
        <v>16266952</v>
      </c>
      <c r="I792" s="15">
        <v>16266952</v>
      </c>
      <c r="J792" s="15" t="s">
        <v>32</v>
      </c>
      <c r="K792" s="15" t="s">
        <v>33</v>
      </c>
      <c r="L792" s="6" t="s">
        <v>106</v>
      </c>
    </row>
    <row r="793" spans="2:12" ht="60">
      <c r="B793" s="5" t="s">
        <v>67</v>
      </c>
      <c r="C793" s="15" t="s">
        <v>390</v>
      </c>
      <c r="D793" s="15" t="s">
        <v>83</v>
      </c>
      <c r="E793" s="15" t="s">
        <v>86</v>
      </c>
      <c r="F793" s="15" t="s">
        <v>94</v>
      </c>
      <c r="G793" s="15" t="s">
        <v>98</v>
      </c>
      <c r="H793" s="15">
        <f>20740833-3060753</f>
        <v>17680080</v>
      </c>
      <c r="I793" s="15">
        <f>20740833-3060753</f>
        <v>17680080</v>
      </c>
      <c r="J793" s="15" t="s">
        <v>32</v>
      </c>
      <c r="K793" s="15" t="s">
        <v>33</v>
      </c>
      <c r="L793" s="6" t="s">
        <v>106</v>
      </c>
    </row>
    <row r="794" spans="2:12" ht="90">
      <c r="B794" s="5">
        <v>46171622</v>
      </c>
      <c r="C794" s="15" t="s">
        <v>391</v>
      </c>
      <c r="D794" s="15" t="s">
        <v>84</v>
      </c>
      <c r="E794" s="15" t="s">
        <v>86</v>
      </c>
      <c r="F794" s="15" t="s">
        <v>92</v>
      </c>
      <c r="G794" s="15" t="s">
        <v>98</v>
      </c>
      <c r="H794" s="15">
        <f>32500000-2500000-5000000+10401357-31187961+7163998+142355-6906830+4108200</f>
        <v>8721119</v>
      </c>
      <c r="I794" s="15">
        <f>32500000-2500000-5000000+10401357-31187961+7163998+142355-6906830+4108200</f>
        <v>8721119</v>
      </c>
      <c r="J794" s="15" t="s">
        <v>32</v>
      </c>
      <c r="K794" s="15" t="s">
        <v>33</v>
      </c>
      <c r="L794" s="6" t="s">
        <v>106</v>
      </c>
    </row>
    <row r="795" spans="2:12" ht="45">
      <c r="B795" s="5">
        <v>80111601</v>
      </c>
      <c r="C795" s="15" t="s">
        <v>392</v>
      </c>
      <c r="D795" s="15" t="s">
        <v>80</v>
      </c>
      <c r="E795" s="15" t="s">
        <v>86</v>
      </c>
      <c r="F795" s="15" t="s">
        <v>92</v>
      </c>
      <c r="G795" s="15" t="s">
        <v>98</v>
      </c>
      <c r="H795" s="15">
        <v>3000000</v>
      </c>
      <c r="I795" s="15">
        <v>3000000</v>
      </c>
      <c r="J795" s="15" t="s">
        <v>32</v>
      </c>
      <c r="K795" s="15" t="s">
        <v>33</v>
      </c>
      <c r="L795" s="6" t="s">
        <v>106</v>
      </c>
    </row>
    <row r="796" spans="2:12" ht="45">
      <c r="B796" s="5">
        <v>80111601</v>
      </c>
      <c r="C796" s="15" t="s">
        <v>392</v>
      </c>
      <c r="D796" s="15" t="s">
        <v>80</v>
      </c>
      <c r="E796" s="15" t="s">
        <v>86</v>
      </c>
      <c r="F796" s="15" t="s">
        <v>92</v>
      </c>
      <c r="G796" s="15" t="s">
        <v>98</v>
      </c>
      <c r="H796" s="15">
        <v>12000000</v>
      </c>
      <c r="I796" s="15">
        <v>12000000</v>
      </c>
      <c r="J796" s="15" t="s">
        <v>32</v>
      </c>
      <c r="K796" s="15" t="s">
        <v>33</v>
      </c>
      <c r="L796" s="6" t="s">
        <v>106</v>
      </c>
    </row>
    <row r="797" spans="2:12" ht="45">
      <c r="B797" s="5">
        <v>46171622</v>
      </c>
      <c r="C797" s="15" t="s">
        <v>393</v>
      </c>
      <c r="D797" s="15" t="s">
        <v>78</v>
      </c>
      <c r="E797" s="15" t="s">
        <v>86</v>
      </c>
      <c r="F797" s="15" t="s">
        <v>92</v>
      </c>
      <c r="G797" s="15" t="s">
        <v>98</v>
      </c>
      <c r="H797" s="15">
        <f>4000000-2342647</f>
        <v>1657353</v>
      </c>
      <c r="I797" s="15">
        <f>4000000-2342647</f>
        <v>1657353</v>
      </c>
      <c r="J797" s="15" t="s">
        <v>32</v>
      </c>
      <c r="K797" s="15" t="s">
        <v>33</v>
      </c>
      <c r="L797" s="6" t="s">
        <v>106</v>
      </c>
    </row>
    <row r="798" spans="2:12" ht="30">
      <c r="B798" s="5">
        <v>46171622</v>
      </c>
      <c r="C798" s="15" t="s">
        <v>394</v>
      </c>
      <c r="D798" s="15" t="s">
        <v>74</v>
      </c>
      <c r="E798" s="15" t="s">
        <v>86</v>
      </c>
      <c r="F798" s="15" t="s">
        <v>92</v>
      </c>
      <c r="G798" s="15" t="s">
        <v>98</v>
      </c>
      <c r="H798" s="15">
        <v>4521355</v>
      </c>
      <c r="I798" s="15">
        <v>4521355</v>
      </c>
      <c r="J798" s="15" t="s">
        <v>32</v>
      </c>
      <c r="K798" s="15" t="s">
        <v>33</v>
      </c>
      <c r="L798" s="6" t="s">
        <v>106</v>
      </c>
    </row>
    <row r="799" spans="2:12" ht="90">
      <c r="B799" s="5">
        <v>801116</v>
      </c>
      <c r="C799" s="15" t="s">
        <v>391</v>
      </c>
      <c r="D799" s="15" t="s">
        <v>84</v>
      </c>
      <c r="E799" s="15" t="s">
        <v>86</v>
      </c>
      <c r="F799" s="15" t="s">
        <v>92</v>
      </c>
      <c r="G799" s="15" t="s">
        <v>98</v>
      </c>
      <c r="H799" s="15">
        <f>300000000-35350283-2982360-82213392-7425276-82143349-18000000+75175+82213392+2982360-74724-3693333-46556484-10720813-38742126-46812039-5469251+3693333+461451</f>
        <v>9242281</v>
      </c>
      <c r="I799" s="15">
        <f>300000000-35350283-2982360-82213392-7425276-82143349-18000000+75175+82213392+2982360-74724-3693333-46556484-10720813-38742126-46812039-5469251+3693333+461451</f>
        <v>9242281</v>
      </c>
      <c r="J799" s="15" t="s">
        <v>32</v>
      </c>
      <c r="K799" s="15" t="s">
        <v>33</v>
      </c>
      <c r="L799" s="6" t="s">
        <v>106</v>
      </c>
    </row>
    <row r="800" spans="2:12" ht="75">
      <c r="B800" s="5" t="s">
        <v>66</v>
      </c>
      <c r="C800" s="15" t="s">
        <v>389</v>
      </c>
      <c r="D800" s="15" t="s">
        <v>79</v>
      </c>
      <c r="E800" s="15" t="s">
        <v>86</v>
      </c>
      <c r="F800" s="15" t="s">
        <v>93</v>
      </c>
      <c r="G800" s="15" t="s">
        <v>98</v>
      </c>
      <c r="H800" s="15">
        <f>18000000-75175</f>
        <v>17924825</v>
      </c>
      <c r="I800" s="15">
        <f>18000000-75175</f>
        <v>17924825</v>
      </c>
      <c r="J800" s="15" t="s">
        <v>32</v>
      </c>
      <c r="K800" s="15" t="s">
        <v>33</v>
      </c>
      <c r="L800" s="6" t="s">
        <v>106</v>
      </c>
    </row>
    <row r="801" spans="2:12" ht="60">
      <c r="B801" s="5" t="s">
        <v>55</v>
      </c>
      <c r="C801" s="15" t="s">
        <v>395</v>
      </c>
      <c r="D801" s="15" t="s">
        <v>81</v>
      </c>
      <c r="E801" s="15" t="s">
        <v>86</v>
      </c>
      <c r="F801" s="15" t="s">
        <v>96</v>
      </c>
      <c r="G801" s="15" t="s">
        <v>98</v>
      </c>
      <c r="H801" s="15">
        <v>82143349</v>
      </c>
      <c r="I801" s="15">
        <v>82143349</v>
      </c>
      <c r="J801" s="15" t="s">
        <v>32</v>
      </c>
      <c r="K801" s="15" t="s">
        <v>33</v>
      </c>
      <c r="L801" s="6" t="s">
        <v>106</v>
      </c>
    </row>
    <row r="802" spans="2:12" ht="45">
      <c r="B802" s="5" t="s">
        <v>68</v>
      </c>
      <c r="C802" s="15" t="s">
        <v>396</v>
      </c>
      <c r="D802" s="15" t="s">
        <v>78</v>
      </c>
      <c r="E802" s="15" t="s">
        <v>86</v>
      </c>
      <c r="F802" s="15" t="s">
        <v>94</v>
      </c>
      <c r="G802" s="15" t="s">
        <v>98</v>
      </c>
      <c r="H802" s="15">
        <v>5483320</v>
      </c>
      <c r="I802" s="15">
        <v>5483320</v>
      </c>
      <c r="J802" s="15" t="s">
        <v>32</v>
      </c>
      <c r="K802" s="15" t="s">
        <v>33</v>
      </c>
      <c r="L802" s="6" t="s">
        <v>106</v>
      </c>
    </row>
    <row r="803" spans="2:12" ht="75">
      <c r="B803" s="5">
        <v>44101603</v>
      </c>
      <c r="C803" s="15" t="s">
        <v>397</v>
      </c>
      <c r="D803" s="15" t="s">
        <v>78</v>
      </c>
      <c r="E803" s="15" t="s">
        <v>86</v>
      </c>
      <c r="F803" s="15" t="s">
        <v>94</v>
      </c>
      <c r="G803" s="15" t="s">
        <v>98</v>
      </c>
      <c r="H803" s="15">
        <v>2424400</v>
      </c>
      <c r="I803" s="15">
        <v>2424400</v>
      </c>
      <c r="J803" s="15" t="s">
        <v>32</v>
      </c>
      <c r="K803" s="15" t="s">
        <v>33</v>
      </c>
      <c r="L803" s="6" t="s">
        <v>106</v>
      </c>
    </row>
    <row r="804" spans="2:12" ht="75">
      <c r="B804" s="5">
        <v>92101501</v>
      </c>
      <c r="C804" s="15" t="s">
        <v>916</v>
      </c>
      <c r="D804" s="15" t="s">
        <v>75</v>
      </c>
      <c r="E804" s="15" t="s">
        <v>86</v>
      </c>
      <c r="F804" s="15" t="s">
        <v>96</v>
      </c>
      <c r="G804" s="15" t="s">
        <v>98</v>
      </c>
      <c r="H804" s="15">
        <v>35350283</v>
      </c>
      <c r="I804" s="15">
        <v>35350283</v>
      </c>
      <c r="J804" s="15" t="s">
        <v>32</v>
      </c>
      <c r="K804" s="15" t="s">
        <v>33</v>
      </c>
      <c r="L804" s="6" t="s">
        <v>106</v>
      </c>
    </row>
    <row r="805" spans="2:12" ht="60">
      <c r="B805" s="5" t="s">
        <v>46</v>
      </c>
      <c r="C805" s="15" t="s">
        <v>192</v>
      </c>
      <c r="D805" s="15" t="s">
        <v>74</v>
      </c>
      <c r="E805" s="15" t="s">
        <v>86</v>
      </c>
      <c r="F805" s="15" t="s">
        <v>93</v>
      </c>
      <c r="G805" s="15" t="s">
        <v>98</v>
      </c>
      <c r="H805" s="15">
        <v>5716677</v>
      </c>
      <c r="I805" s="15">
        <v>5716677</v>
      </c>
      <c r="J805" s="15" t="s">
        <v>32</v>
      </c>
      <c r="K805" s="15" t="s">
        <v>33</v>
      </c>
      <c r="L805" s="6" t="s">
        <v>106</v>
      </c>
    </row>
    <row r="806" spans="2:12" ht="75">
      <c r="B806" s="5" t="s">
        <v>33</v>
      </c>
      <c r="C806" s="15" t="s">
        <v>398</v>
      </c>
      <c r="D806" s="15" t="s">
        <v>81</v>
      </c>
      <c r="E806" s="15" t="s">
        <v>86</v>
      </c>
      <c r="F806" s="15" t="s">
        <v>92</v>
      </c>
      <c r="G806" s="15" t="s">
        <v>98</v>
      </c>
      <c r="H806" s="15">
        <v>7480000</v>
      </c>
      <c r="I806" s="15">
        <v>7480000</v>
      </c>
      <c r="J806" s="15" t="s">
        <v>32</v>
      </c>
      <c r="K806" s="15" t="s">
        <v>33</v>
      </c>
      <c r="L806" s="6" t="s">
        <v>106</v>
      </c>
    </row>
    <row r="807" spans="2:12" ht="75">
      <c r="B807" s="5">
        <v>801116</v>
      </c>
      <c r="C807" s="15" t="s">
        <v>398</v>
      </c>
      <c r="D807" s="15" t="s">
        <v>81</v>
      </c>
      <c r="E807" s="15" t="s">
        <v>86</v>
      </c>
      <c r="F807" s="15" t="s">
        <v>92</v>
      </c>
      <c r="G807" s="15" t="s">
        <v>98</v>
      </c>
      <c r="H807" s="15">
        <v>7480000</v>
      </c>
      <c r="I807" s="15">
        <v>7480000</v>
      </c>
      <c r="J807" s="15" t="s">
        <v>32</v>
      </c>
      <c r="K807" s="15" t="s">
        <v>33</v>
      </c>
      <c r="L807" s="6" t="s">
        <v>106</v>
      </c>
    </row>
    <row r="808" spans="2:12" ht="60">
      <c r="B808" s="5">
        <v>801116</v>
      </c>
      <c r="C808" s="15" t="s">
        <v>399</v>
      </c>
      <c r="D808" s="15" t="s">
        <v>79</v>
      </c>
      <c r="E808" s="15" t="s">
        <v>86</v>
      </c>
      <c r="F808" s="15" t="s">
        <v>92</v>
      </c>
      <c r="G808" s="15" t="s">
        <v>98</v>
      </c>
      <c r="H808" s="15">
        <v>4200000</v>
      </c>
      <c r="I808" s="15">
        <v>4200000</v>
      </c>
      <c r="J808" s="15" t="s">
        <v>32</v>
      </c>
      <c r="K808" s="15" t="s">
        <v>33</v>
      </c>
      <c r="L808" s="6" t="s">
        <v>106</v>
      </c>
    </row>
    <row r="809" spans="2:12" ht="75">
      <c r="B809" s="5">
        <v>801116</v>
      </c>
      <c r="C809" s="15" t="s">
        <v>917</v>
      </c>
      <c r="D809" s="15" t="s">
        <v>79</v>
      </c>
      <c r="E809" s="15" t="s">
        <v>87</v>
      </c>
      <c r="F809" s="15" t="s">
        <v>92</v>
      </c>
      <c r="G809" s="15" t="s">
        <v>98</v>
      </c>
      <c r="H809" s="15">
        <v>2200000</v>
      </c>
      <c r="I809" s="15">
        <v>2200000</v>
      </c>
      <c r="J809" s="15" t="s">
        <v>32</v>
      </c>
      <c r="K809" s="15" t="s">
        <v>33</v>
      </c>
      <c r="L809" s="6" t="s">
        <v>106</v>
      </c>
    </row>
    <row r="810" spans="2:12" ht="45">
      <c r="B810" s="5">
        <v>801116</v>
      </c>
      <c r="C810" s="15" t="s">
        <v>400</v>
      </c>
      <c r="D810" s="15" t="s">
        <v>79</v>
      </c>
      <c r="E810" s="15" t="s">
        <v>86</v>
      </c>
      <c r="F810" s="15" t="s">
        <v>92</v>
      </c>
      <c r="G810" s="15" t="s">
        <v>98</v>
      </c>
      <c r="H810" s="15">
        <v>4635000</v>
      </c>
      <c r="I810" s="15">
        <v>4635000</v>
      </c>
      <c r="J810" s="15" t="s">
        <v>32</v>
      </c>
      <c r="K810" s="15" t="s">
        <v>33</v>
      </c>
      <c r="L810" s="6" t="s">
        <v>106</v>
      </c>
    </row>
    <row r="811" spans="2:12" ht="60">
      <c r="B811" s="5">
        <v>80111601</v>
      </c>
      <c r="C811" s="15" t="s">
        <v>401</v>
      </c>
      <c r="D811" s="15" t="s">
        <v>81</v>
      </c>
      <c r="E811" s="15" t="s">
        <v>89</v>
      </c>
      <c r="F811" s="15" t="s">
        <v>92</v>
      </c>
      <c r="G811" s="15" t="s">
        <v>98</v>
      </c>
      <c r="H811" s="15">
        <v>4200000</v>
      </c>
      <c r="I811" s="15">
        <v>4200000</v>
      </c>
      <c r="J811" s="15" t="s">
        <v>32</v>
      </c>
      <c r="K811" s="15" t="s">
        <v>33</v>
      </c>
      <c r="L811" s="6" t="s">
        <v>106</v>
      </c>
    </row>
    <row r="812" spans="2:12" ht="90">
      <c r="B812" s="5" t="s">
        <v>33</v>
      </c>
      <c r="C812" s="15" t="s">
        <v>918</v>
      </c>
      <c r="D812" s="15" t="s">
        <v>82</v>
      </c>
      <c r="E812" s="15" t="s">
        <v>86</v>
      </c>
      <c r="F812" s="15" t="s">
        <v>92</v>
      </c>
      <c r="G812" s="15" t="s">
        <v>98</v>
      </c>
      <c r="H812" s="15">
        <v>1333333</v>
      </c>
      <c r="I812" s="15">
        <v>1333333</v>
      </c>
      <c r="J812" s="15" t="s">
        <v>32</v>
      </c>
      <c r="K812" s="15" t="s">
        <v>33</v>
      </c>
      <c r="L812" s="6" t="s">
        <v>106</v>
      </c>
    </row>
    <row r="813" spans="2:12" ht="60">
      <c r="B813" s="5">
        <v>801116</v>
      </c>
      <c r="C813" s="15" t="s">
        <v>402</v>
      </c>
      <c r="D813" s="15" t="s">
        <v>82</v>
      </c>
      <c r="E813" s="15" t="s">
        <v>86</v>
      </c>
      <c r="F813" s="15" t="s">
        <v>92</v>
      </c>
      <c r="G813" s="15" t="s">
        <v>98</v>
      </c>
      <c r="H813" s="15">
        <v>4252444</v>
      </c>
      <c r="I813" s="15">
        <v>4252444</v>
      </c>
      <c r="J813" s="15" t="s">
        <v>32</v>
      </c>
      <c r="K813" s="15" t="s">
        <v>33</v>
      </c>
      <c r="L813" s="6" t="s">
        <v>106</v>
      </c>
    </row>
    <row r="814" spans="2:12" ht="75">
      <c r="B814" s="5" t="s">
        <v>33</v>
      </c>
      <c r="C814" s="15" t="s">
        <v>919</v>
      </c>
      <c r="D814" s="15" t="s">
        <v>82</v>
      </c>
      <c r="E814" s="15" t="s">
        <v>86</v>
      </c>
      <c r="F814" s="15" t="s">
        <v>92</v>
      </c>
      <c r="G814" s="15" t="s">
        <v>98</v>
      </c>
      <c r="H814" s="15">
        <v>2000000</v>
      </c>
      <c r="I814" s="15">
        <v>2000000</v>
      </c>
      <c r="J814" s="15" t="s">
        <v>32</v>
      </c>
      <c r="K814" s="15" t="s">
        <v>33</v>
      </c>
      <c r="L814" s="6" t="s">
        <v>106</v>
      </c>
    </row>
    <row r="815" spans="2:12" ht="90">
      <c r="B815" s="5">
        <v>801116</v>
      </c>
      <c r="C815" s="15" t="s">
        <v>920</v>
      </c>
      <c r="D815" s="15" t="s">
        <v>82</v>
      </c>
      <c r="E815" s="15" t="s">
        <v>86</v>
      </c>
      <c r="F815" s="15" t="s">
        <v>92</v>
      </c>
      <c r="G815" s="15" t="s">
        <v>98</v>
      </c>
      <c r="H815" s="15">
        <v>1166666</v>
      </c>
      <c r="I815" s="15">
        <v>1166666</v>
      </c>
      <c r="J815" s="15" t="s">
        <v>32</v>
      </c>
      <c r="K815" s="15" t="s">
        <v>33</v>
      </c>
      <c r="L815" s="6" t="s">
        <v>106</v>
      </c>
    </row>
    <row r="816" spans="2:12" ht="90">
      <c r="B816" s="5">
        <v>801116</v>
      </c>
      <c r="C816" s="15" t="s">
        <v>921</v>
      </c>
      <c r="D816" s="15" t="s">
        <v>82</v>
      </c>
      <c r="E816" s="15" t="s">
        <v>86</v>
      </c>
      <c r="F816" s="15" t="s">
        <v>92</v>
      </c>
      <c r="G816" s="15" t="s">
        <v>98</v>
      </c>
      <c r="H816" s="15">
        <v>5200000</v>
      </c>
      <c r="I816" s="15">
        <v>5200000</v>
      </c>
      <c r="J816" s="15" t="s">
        <v>32</v>
      </c>
      <c r="K816" s="15" t="s">
        <v>33</v>
      </c>
      <c r="L816" s="6" t="s">
        <v>106</v>
      </c>
    </row>
    <row r="817" spans="2:12" ht="75">
      <c r="B817" s="5">
        <v>801116</v>
      </c>
      <c r="C817" s="15" t="s">
        <v>922</v>
      </c>
      <c r="D817" s="15" t="s">
        <v>82</v>
      </c>
      <c r="E817" s="15" t="s">
        <v>86</v>
      </c>
      <c r="F817" s="15" t="s">
        <v>92</v>
      </c>
      <c r="G817" s="15" t="s">
        <v>98</v>
      </c>
      <c r="H817" s="15">
        <v>640000</v>
      </c>
      <c r="I817" s="15">
        <v>640000</v>
      </c>
      <c r="J817" s="15" t="s">
        <v>32</v>
      </c>
      <c r="K817" s="15" t="s">
        <v>33</v>
      </c>
      <c r="L817" s="6" t="s">
        <v>106</v>
      </c>
    </row>
    <row r="818" spans="2:12" ht="45">
      <c r="B818" s="5">
        <v>801116</v>
      </c>
      <c r="C818" s="15" t="s">
        <v>403</v>
      </c>
      <c r="D818" s="15" t="s">
        <v>80</v>
      </c>
      <c r="E818" s="15" t="s">
        <v>86</v>
      </c>
      <c r="F818" s="15" t="s">
        <v>92</v>
      </c>
      <c r="G818" s="15" t="s">
        <v>98</v>
      </c>
      <c r="H818" s="15">
        <v>12600000</v>
      </c>
      <c r="I818" s="15">
        <v>12600000</v>
      </c>
      <c r="J818" s="15" t="s">
        <v>32</v>
      </c>
      <c r="K818" s="15" t="s">
        <v>33</v>
      </c>
      <c r="L818" s="6" t="s">
        <v>106</v>
      </c>
    </row>
    <row r="819" spans="2:12" ht="75">
      <c r="B819" s="5">
        <v>801116</v>
      </c>
      <c r="C819" s="15" t="s">
        <v>404</v>
      </c>
      <c r="D819" s="15" t="s">
        <v>77</v>
      </c>
      <c r="E819" s="15" t="s">
        <v>87</v>
      </c>
      <c r="F819" s="15" t="s">
        <v>92</v>
      </c>
      <c r="G819" s="15" t="s">
        <v>98</v>
      </c>
      <c r="H819" s="15">
        <v>24000000</v>
      </c>
      <c r="I819" s="15">
        <v>24000000</v>
      </c>
      <c r="J819" s="15" t="s">
        <v>32</v>
      </c>
      <c r="K819" s="15" t="s">
        <v>33</v>
      </c>
      <c r="L819" s="6" t="s">
        <v>106</v>
      </c>
    </row>
    <row r="820" spans="2:12" ht="60">
      <c r="B820" s="5">
        <v>801116</v>
      </c>
      <c r="C820" s="15" t="s">
        <v>405</v>
      </c>
      <c r="D820" s="15" t="s">
        <v>77</v>
      </c>
      <c r="E820" s="15" t="s">
        <v>87</v>
      </c>
      <c r="F820" s="15" t="s">
        <v>92</v>
      </c>
      <c r="G820" s="15" t="s">
        <v>98</v>
      </c>
      <c r="H820" s="15">
        <v>6054000</v>
      </c>
      <c r="I820" s="15">
        <v>6054000</v>
      </c>
      <c r="J820" s="15" t="s">
        <v>32</v>
      </c>
      <c r="K820" s="15" t="s">
        <v>33</v>
      </c>
      <c r="L820" s="6" t="s">
        <v>106</v>
      </c>
    </row>
    <row r="821" spans="2:12" ht="60">
      <c r="B821" s="5">
        <v>801116</v>
      </c>
      <c r="C821" s="15" t="s">
        <v>399</v>
      </c>
      <c r="D821" s="15" t="s">
        <v>77</v>
      </c>
      <c r="E821" s="15" t="s">
        <v>87</v>
      </c>
      <c r="F821" s="15" t="s">
        <v>92</v>
      </c>
      <c r="G821" s="15" t="s">
        <v>98</v>
      </c>
      <c r="H821" s="15">
        <v>25200000</v>
      </c>
      <c r="I821" s="15">
        <v>25200000</v>
      </c>
      <c r="J821" s="15" t="s">
        <v>32</v>
      </c>
      <c r="K821" s="15" t="s">
        <v>33</v>
      </c>
      <c r="L821" s="6" t="s">
        <v>106</v>
      </c>
    </row>
    <row r="822" spans="2:12" ht="60">
      <c r="B822" s="5">
        <v>801116</v>
      </c>
      <c r="C822" s="15" t="s">
        <v>406</v>
      </c>
      <c r="D822" s="15" t="s">
        <v>77</v>
      </c>
      <c r="E822" s="15" t="s">
        <v>87</v>
      </c>
      <c r="F822" s="15" t="s">
        <v>92</v>
      </c>
      <c r="G822" s="15" t="s">
        <v>98</v>
      </c>
      <c r="H822" s="15">
        <v>60840000</v>
      </c>
      <c r="I822" s="15">
        <v>60840000</v>
      </c>
      <c r="J822" s="15" t="s">
        <v>32</v>
      </c>
      <c r="K822" s="15" t="s">
        <v>33</v>
      </c>
      <c r="L822" s="6" t="s">
        <v>106</v>
      </c>
    </row>
    <row r="823" spans="2:12" ht="60">
      <c r="B823" s="5">
        <v>801116</v>
      </c>
      <c r="C823" s="15" t="s">
        <v>407</v>
      </c>
      <c r="D823" s="15" t="s">
        <v>77</v>
      </c>
      <c r="E823" s="15" t="s">
        <v>87</v>
      </c>
      <c r="F823" s="15" t="s">
        <v>92</v>
      </c>
      <c r="G823" s="15" t="s">
        <v>98</v>
      </c>
      <c r="H823" s="15">
        <v>39100000</v>
      </c>
      <c r="I823" s="15">
        <v>39100000</v>
      </c>
      <c r="J823" s="15" t="s">
        <v>32</v>
      </c>
      <c r="K823" s="15" t="s">
        <v>33</v>
      </c>
      <c r="L823" s="6" t="s">
        <v>106</v>
      </c>
    </row>
    <row r="824" spans="2:12" ht="120">
      <c r="B824" s="5">
        <v>801116</v>
      </c>
      <c r="C824" s="15" t="s">
        <v>408</v>
      </c>
      <c r="D824" s="15" t="s">
        <v>77</v>
      </c>
      <c r="E824" s="15" t="s">
        <v>87</v>
      </c>
      <c r="F824" s="15" t="s">
        <v>92</v>
      </c>
      <c r="G824" s="15" t="s">
        <v>98</v>
      </c>
      <c r="H824" s="15">
        <v>54080000</v>
      </c>
      <c r="I824" s="15">
        <v>54080000</v>
      </c>
      <c r="J824" s="15" t="s">
        <v>32</v>
      </c>
      <c r="K824" s="15" t="s">
        <v>33</v>
      </c>
      <c r="L824" s="6" t="s">
        <v>106</v>
      </c>
    </row>
    <row r="825" spans="2:12" ht="90">
      <c r="B825" s="5">
        <v>801116</v>
      </c>
      <c r="C825" s="15" t="s">
        <v>409</v>
      </c>
      <c r="D825" s="15" t="s">
        <v>77</v>
      </c>
      <c r="E825" s="15" t="s">
        <v>87</v>
      </c>
      <c r="F825" s="15" t="s">
        <v>92</v>
      </c>
      <c r="G825" s="15" t="s">
        <v>98</v>
      </c>
      <c r="H825" s="15">
        <v>18000000</v>
      </c>
      <c r="I825" s="15">
        <v>18000000</v>
      </c>
      <c r="J825" s="15" t="s">
        <v>32</v>
      </c>
      <c r="K825" s="15" t="s">
        <v>33</v>
      </c>
      <c r="L825" s="6" t="s">
        <v>106</v>
      </c>
    </row>
    <row r="826" spans="2:12" ht="90">
      <c r="B826" s="5">
        <v>801116</v>
      </c>
      <c r="C826" s="15" t="s">
        <v>409</v>
      </c>
      <c r="D826" s="15" t="s">
        <v>77</v>
      </c>
      <c r="E826" s="15" t="s">
        <v>87</v>
      </c>
      <c r="F826" s="15" t="s">
        <v>92</v>
      </c>
      <c r="G826" s="15" t="s">
        <v>98</v>
      </c>
      <c r="H826" s="15">
        <v>18000000</v>
      </c>
      <c r="I826" s="15">
        <v>18000000</v>
      </c>
      <c r="J826" s="15" t="s">
        <v>32</v>
      </c>
      <c r="K826" s="15" t="s">
        <v>33</v>
      </c>
      <c r="L826" s="6" t="s">
        <v>106</v>
      </c>
    </row>
    <row r="827" spans="2:12" ht="90">
      <c r="B827" s="5">
        <v>801116</v>
      </c>
      <c r="C827" s="15" t="s">
        <v>409</v>
      </c>
      <c r="D827" s="15" t="s">
        <v>77</v>
      </c>
      <c r="E827" s="15" t="s">
        <v>87</v>
      </c>
      <c r="F827" s="15" t="s">
        <v>92</v>
      </c>
      <c r="G827" s="15" t="s">
        <v>98</v>
      </c>
      <c r="H827" s="15">
        <v>18000000</v>
      </c>
      <c r="I827" s="15">
        <v>18000000</v>
      </c>
      <c r="J827" s="15" t="s">
        <v>32</v>
      </c>
      <c r="K827" s="15" t="s">
        <v>33</v>
      </c>
      <c r="L827" s="6" t="s">
        <v>106</v>
      </c>
    </row>
    <row r="828" spans="2:12" ht="105">
      <c r="B828" s="5">
        <v>801116</v>
      </c>
      <c r="C828" s="15" t="s">
        <v>410</v>
      </c>
      <c r="D828" s="15" t="s">
        <v>75</v>
      </c>
      <c r="E828" s="15" t="s">
        <v>86</v>
      </c>
      <c r="F828" s="15" t="s">
        <v>92</v>
      </c>
      <c r="G828" s="15" t="s">
        <v>98</v>
      </c>
      <c r="H828" s="15">
        <v>9000000</v>
      </c>
      <c r="I828" s="15">
        <v>9000000</v>
      </c>
      <c r="J828" s="15" t="s">
        <v>32</v>
      </c>
      <c r="K828" s="15" t="s">
        <v>33</v>
      </c>
      <c r="L828" s="6" t="s">
        <v>106</v>
      </c>
    </row>
    <row r="829" spans="2:12" ht="75">
      <c r="B829" s="5">
        <v>801116</v>
      </c>
      <c r="C829" s="15" t="s">
        <v>411</v>
      </c>
      <c r="D829" s="15" t="s">
        <v>77</v>
      </c>
      <c r="E829" s="15" t="s">
        <v>87</v>
      </c>
      <c r="F829" s="15" t="s">
        <v>92</v>
      </c>
      <c r="G829" s="15" t="s">
        <v>98</v>
      </c>
      <c r="H829" s="15">
        <v>21000000</v>
      </c>
      <c r="I829" s="15">
        <v>21000000</v>
      </c>
      <c r="J829" s="15" t="s">
        <v>32</v>
      </c>
      <c r="K829" s="15" t="s">
        <v>33</v>
      </c>
      <c r="L829" s="6" t="s">
        <v>106</v>
      </c>
    </row>
    <row r="830" spans="2:12" ht="75">
      <c r="B830" s="5">
        <v>801116</v>
      </c>
      <c r="C830" s="15" t="s">
        <v>412</v>
      </c>
      <c r="D830" s="15" t="s">
        <v>77</v>
      </c>
      <c r="E830" s="15" t="s">
        <v>87</v>
      </c>
      <c r="F830" s="15" t="s">
        <v>92</v>
      </c>
      <c r="G830" s="15" t="s">
        <v>98</v>
      </c>
      <c r="H830" s="15">
        <v>46800000</v>
      </c>
      <c r="I830" s="15">
        <v>46800000</v>
      </c>
      <c r="J830" s="15" t="s">
        <v>32</v>
      </c>
      <c r="K830" s="15" t="s">
        <v>33</v>
      </c>
      <c r="L830" s="6" t="s">
        <v>106</v>
      </c>
    </row>
    <row r="831" spans="2:12" ht="45">
      <c r="B831" s="5">
        <v>801116</v>
      </c>
      <c r="C831" s="15" t="s">
        <v>413</v>
      </c>
      <c r="D831" s="15" t="s">
        <v>77</v>
      </c>
      <c r="E831" s="15" t="s">
        <v>87</v>
      </c>
      <c r="F831" s="15" t="s">
        <v>92</v>
      </c>
      <c r="G831" s="15" t="s">
        <v>98</v>
      </c>
      <c r="H831" s="15">
        <v>26400000</v>
      </c>
      <c r="I831" s="15">
        <v>26400000</v>
      </c>
      <c r="J831" s="15" t="s">
        <v>32</v>
      </c>
      <c r="K831" s="15" t="s">
        <v>33</v>
      </c>
      <c r="L831" s="6" t="s">
        <v>106</v>
      </c>
    </row>
    <row r="832" spans="2:12" ht="75">
      <c r="B832" s="5">
        <v>801116</v>
      </c>
      <c r="C832" s="15" t="s">
        <v>414</v>
      </c>
      <c r="D832" s="15" t="s">
        <v>77</v>
      </c>
      <c r="E832" s="15" t="s">
        <v>87</v>
      </c>
      <c r="F832" s="15" t="s">
        <v>92</v>
      </c>
      <c r="G832" s="15" t="s">
        <v>98</v>
      </c>
      <c r="H832" s="15">
        <v>46800000</v>
      </c>
      <c r="I832" s="15">
        <v>46800000</v>
      </c>
      <c r="J832" s="15" t="s">
        <v>32</v>
      </c>
      <c r="K832" s="15" t="s">
        <v>33</v>
      </c>
      <c r="L832" s="6" t="s">
        <v>106</v>
      </c>
    </row>
    <row r="833" spans="2:12" ht="60">
      <c r="B833" s="5">
        <v>801116</v>
      </c>
      <c r="C833" s="15" t="s">
        <v>405</v>
      </c>
      <c r="D833" s="15" t="s">
        <v>77</v>
      </c>
      <c r="E833" s="15" t="s">
        <v>87</v>
      </c>
      <c r="F833" s="15" t="s">
        <v>92</v>
      </c>
      <c r="G833" s="15" t="s">
        <v>98</v>
      </c>
      <c r="H833" s="15">
        <v>11546000</v>
      </c>
      <c r="I833" s="15">
        <v>11546000</v>
      </c>
      <c r="J833" s="15" t="s">
        <v>32</v>
      </c>
      <c r="K833" s="15" t="s">
        <v>33</v>
      </c>
      <c r="L833" s="6" t="s">
        <v>106</v>
      </c>
    </row>
    <row r="834" spans="2:12" ht="75">
      <c r="B834" s="5">
        <v>801116</v>
      </c>
      <c r="C834" s="15" t="s">
        <v>415</v>
      </c>
      <c r="D834" s="15" t="s">
        <v>77</v>
      </c>
      <c r="E834" s="15" t="s">
        <v>87</v>
      </c>
      <c r="F834" s="15" t="s">
        <v>92</v>
      </c>
      <c r="G834" s="15" t="s">
        <v>98</v>
      </c>
      <c r="H834" s="15">
        <v>32760000</v>
      </c>
      <c r="I834" s="15">
        <v>32760000</v>
      </c>
      <c r="J834" s="15" t="s">
        <v>32</v>
      </c>
      <c r="K834" s="15" t="s">
        <v>33</v>
      </c>
      <c r="L834" s="6" t="s">
        <v>106</v>
      </c>
    </row>
    <row r="835" spans="2:12" ht="60">
      <c r="B835" s="5">
        <v>801116</v>
      </c>
      <c r="C835" s="15" t="s">
        <v>402</v>
      </c>
      <c r="D835" s="15" t="s">
        <v>77</v>
      </c>
      <c r="E835" s="15" t="s">
        <v>87</v>
      </c>
      <c r="F835" s="15" t="s">
        <v>92</v>
      </c>
      <c r="G835" s="15" t="s">
        <v>98</v>
      </c>
      <c r="H835" s="15">
        <v>19136000</v>
      </c>
      <c r="I835" s="15">
        <v>19136000</v>
      </c>
      <c r="J835" s="15" t="s">
        <v>32</v>
      </c>
      <c r="K835" s="15" t="s">
        <v>33</v>
      </c>
      <c r="L835" s="6" t="s">
        <v>106</v>
      </c>
    </row>
    <row r="836" spans="2:12" ht="45">
      <c r="B836" s="5">
        <v>801116</v>
      </c>
      <c r="C836" s="15" t="s">
        <v>416</v>
      </c>
      <c r="D836" s="15" t="s">
        <v>77</v>
      </c>
      <c r="E836" s="15" t="s">
        <v>87</v>
      </c>
      <c r="F836" s="15" t="s">
        <v>92</v>
      </c>
      <c r="G836" s="15" t="s">
        <v>98</v>
      </c>
      <c r="H836" s="15">
        <v>22500000</v>
      </c>
      <c r="I836" s="15">
        <v>22500000</v>
      </c>
      <c r="J836" s="15" t="s">
        <v>32</v>
      </c>
      <c r="K836" s="15" t="s">
        <v>33</v>
      </c>
      <c r="L836" s="6" t="s">
        <v>106</v>
      </c>
    </row>
    <row r="837" spans="2:12" ht="75">
      <c r="B837" s="5">
        <v>801116</v>
      </c>
      <c r="C837" s="15" t="s">
        <v>417</v>
      </c>
      <c r="D837" s="15" t="s">
        <v>77</v>
      </c>
      <c r="E837" s="15" t="s">
        <v>87</v>
      </c>
      <c r="F837" s="15" t="s">
        <v>92</v>
      </c>
      <c r="G837" s="15" t="s">
        <v>98</v>
      </c>
      <c r="H837" s="15">
        <v>11546000</v>
      </c>
      <c r="I837" s="15">
        <v>11546000</v>
      </c>
      <c r="J837" s="15" t="s">
        <v>32</v>
      </c>
      <c r="K837" s="15" t="s">
        <v>33</v>
      </c>
      <c r="L837" s="6" t="s">
        <v>106</v>
      </c>
    </row>
    <row r="838" spans="2:12" ht="75">
      <c r="B838" s="5">
        <v>801116</v>
      </c>
      <c r="C838" s="15" t="s">
        <v>417</v>
      </c>
      <c r="D838" s="15" t="s">
        <v>77</v>
      </c>
      <c r="E838" s="15" t="s">
        <v>87</v>
      </c>
      <c r="F838" s="15" t="s">
        <v>92</v>
      </c>
      <c r="G838" s="15" t="s">
        <v>98</v>
      </c>
      <c r="H838" s="15">
        <v>11546000</v>
      </c>
      <c r="I838" s="15">
        <v>11546000</v>
      </c>
      <c r="J838" s="15" t="s">
        <v>32</v>
      </c>
      <c r="K838" s="15" t="s">
        <v>33</v>
      </c>
      <c r="L838" s="6" t="s">
        <v>106</v>
      </c>
    </row>
    <row r="839" spans="2:12" ht="75">
      <c r="B839" s="5">
        <v>801116</v>
      </c>
      <c r="C839" s="15" t="s">
        <v>418</v>
      </c>
      <c r="D839" s="15" t="s">
        <v>77</v>
      </c>
      <c r="E839" s="15" t="s">
        <v>87</v>
      </c>
      <c r="F839" s="15" t="s">
        <v>92</v>
      </c>
      <c r="G839" s="15" t="s">
        <v>98</v>
      </c>
      <c r="H839" s="15">
        <v>22500000</v>
      </c>
      <c r="I839" s="15">
        <v>22500000</v>
      </c>
      <c r="J839" s="15" t="s">
        <v>32</v>
      </c>
      <c r="K839" s="15" t="s">
        <v>33</v>
      </c>
      <c r="L839" s="6" t="s">
        <v>106</v>
      </c>
    </row>
    <row r="840" spans="2:12" ht="75">
      <c r="B840" s="5">
        <v>801116</v>
      </c>
      <c r="C840" s="15" t="s">
        <v>923</v>
      </c>
      <c r="D840" s="15" t="s">
        <v>83</v>
      </c>
      <c r="E840" s="15" t="s">
        <v>86</v>
      </c>
      <c r="F840" s="15" t="s">
        <v>92</v>
      </c>
      <c r="G840" s="15" t="s">
        <v>98</v>
      </c>
      <c r="H840" s="15">
        <v>5200000</v>
      </c>
      <c r="I840" s="15">
        <v>5200000</v>
      </c>
      <c r="J840" s="15" t="s">
        <v>32</v>
      </c>
      <c r="K840" s="15" t="s">
        <v>33</v>
      </c>
      <c r="L840" s="6" t="s">
        <v>106</v>
      </c>
    </row>
    <row r="841" spans="2:12" ht="45">
      <c r="B841" s="5">
        <v>801116</v>
      </c>
      <c r="C841" s="15" t="s">
        <v>419</v>
      </c>
      <c r="D841" s="15" t="s">
        <v>77</v>
      </c>
      <c r="E841" s="15" t="s">
        <v>87</v>
      </c>
      <c r="F841" s="15" t="s">
        <v>92</v>
      </c>
      <c r="G841" s="15" t="s">
        <v>98</v>
      </c>
      <c r="H841" s="15">
        <v>10400000</v>
      </c>
      <c r="I841" s="15">
        <v>10400000</v>
      </c>
      <c r="J841" s="15" t="s">
        <v>32</v>
      </c>
      <c r="K841" s="15" t="s">
        <v>33</v>
      </c>
      <c r="L841" s="6" t="s">
        <v>106</v>
      </c>
    </row>
    <row r="842" spans="2:12" ht="90">
      <c r="B842" s="5">
        <v>801116</v>
      </c>
      <c r="C842" s="15" t="s">
        <v>420</v>
      </c>
      <c r="D842" s="15" t="s">
        <v>77</v>
      </c>
      <c r="E842" s="15" t="s">
        <v>87</v>
      </c>
      <c r="F842" s="15" t="s">
        <v>92</v>
      </c>
      <c r="G842" s="15" t="s">
        <v>98</v>
      </c>
      <c r="H842" s="15">
        <v>60320000</v>
      </c>
      <c r="I842" s="15">
        <v>60320000</v>
      </c>
      <c r="J842" s="15" t="s">
        <v>32</v>
      </c>
      <c r="K842" s="15" t="s">
        <v>33</v>
      </c>
      <c r="L842" s="6" t="s">
        <v>106</v>
      </c>
    </row>
    <row r="843" spans="2:12" ht="90">
      <c r="B843" s="5">
        <v>801116</v>
      </c>
      <c r="C843" s="15" t="s">
        <v>421</v>
      </c>
      <c r="D843" s="15" t="s">
        <v>77</v>
      </c>
      <c r="E843" s="15" t="s">
        <v>87</v>
      </c>
      <c r="F843" s="15" t="s">
        <v>92</v>
      </c>
      <c r="G843" s="15" t="s">
        <v>98</v>
      </c>
      <c r="H843" s="15">
        <v>36400000</v>
      </c>
      <c r="I843" s="15">
        <v>36400000</v>
      </c>
      <c r="J843" s="15" t="s">
        <v>32</v>
      </c>
      <c r="K843" s="15" t="s">
        <v>33</v>
      </c>
      <c r="L843" s="6" t="s">
        <v>106</v>
      </c>
    </row>
    <row r="844" spans="2:12" ht="90">
      <c r="B844" s="5">
        <v>801116</v>
      </c>
      <c r="C844" s="15" t="s">
        <v>924</v>
      </c>
      <c r="D844" s="15" t="s">
        <v>74</v>
      </c>
      <c r="E844" s="15" t="s">
        <v>86</v>
      </c>
      <c r="F844" s="15" t="s">
        <v>92</v>
      </c>
      <c r="G844" s="15" t="s">
        <v>98</v>
      </c>
      <c r="H844" s="15">
        <v>20280000</v>
      </c>
      <c r="I844" s="15">
        <v>20280000</v>
      </c>
      <c r="J844" s="15" t="s">
        <v>32</v>
      </c>
      <c r="K844" s="15" t="s">
        <v>33</v>
      </c>
      <c r="L844" s="6" t="s">
        <v>106</v>
      </c>
    </row>
    <row r="845" spans="2:12" ht="150">
      <c r="B845" s="5">
        <v>801116</v>
      </c>
      <c r="C845" s="15" t="s">
        <v>925</v>
      </c>
      <c r="D845" s="15" t="s">
        <v>74</v>
      </c>
      <c r="E845" s="15" t="s">
        <v>86</v>
      </c>
      <c r="F845" s="15" t="s">
        <v>92</v>
      </c>
      <c r="G845" s="15" t="s">
        <v>98</v>
      </c>
      <c r="H845" s="15">
        <v>10816000</v>
      </c>
      <c r="I845" s="15">
        <v>10816000</v>
      </c>
      <c r="J845" s="15" t="s">
        <v>32</v>
      </c>
      <c r="K845" s="15" t="s">
        <v>33</v>
      </c>
      <c r="L845" s="6" t="s">
        <v>106</v>
      </c>
    </row>
    <row r="846" spans="2:12" ht="90">
      <c r="B846" s="5">
        <v>801116</v>
      </c>
      <c r="C846" s="15" t="s">
        <v>926</v>
      </c>
      <c r="D846" s="15" t="s">
        <v>74</v>
      </c>
      <c r="E846" s="15" t="s">
        <v>86</v>
      </c>
      <c r="F846" s="15" t="s">
        <v>92</v>
      </c>
      <c r="G846" s="15" t="s">
        <v>98</v>
      </c>
      <c r="H846" s="15">
        <v>10400000</v>
      </c>
      <c r="I846" s="15">
        <v>10400000</v>
      </c>
      <c r="J846" s="15" t="s">
        <v>32</v>
      </c>
      <c r="K846" s="15" t="s">
        <v>33</v>
      </c>
      <c r="L846" s="6" t="s">
        <v>106</v>
      </c>
    </row>
    <row r="847" spans="2:12" ht="75">
      <c r="B847" s="5">
        <v>801116</v>
      </c>
      <c r="C847" s="15" t="s">
        <v>422</v>
      </c>
      <c r="D847" s="15" t="s">
        <v>84</v>
      </c>
      <c r="E847" s="15" t="s">
        <v>86</v>
      </c>
      <c r="F847" s="15" t="s">
        <v>92</v>
      </c>
      <c r="G847" s="15" t="s">
        <v>98</v>
      </c>
      <c r="H847" s="15">
        <v>21000000</v>
      </c>
      <c r="I847" s="15">
        <v>21000000</v>
      </c>
      <c r="J847" s="15" t="s">
        <v>32</v>
      </c>
      <c r="K847" s="15" t="s">
        <v>33</v>
      </c>
      <c r="L847" s="6" t="s">
        <v>106</v>
      </c>
    </row>
    <row r="848" spans="2:12" ht="90">
      <c r="B848" s="5">
        <v>801116</v>
      </c>
      <c r="C848" s="15" t="s">
        <v>927</v>
      </c>
      <c r="D848" s="15" t="s">
        <v>82</v>
      </c>
      <c r="E848" s="15" t="s">
        <v>86</v>
      </c>
      <c r="F848" s="15" t="s">
        <v>92</v>
      </c>
      <c r="G848" s="15" t="s">
        <v>98</v>
      </c>
      <c r="H848" s="15">
        <v>711595</v>
      </c>
      <c r="I848" s="15">
        <v>711595</v>
      </c>
      <c r="J848" s="15" t="s">
        <v>32</v>
      </c>
      <c r="K848" s="15" t="s">
        <v>33</v>
      </c>
      <c r="L848" s="6" t="s">
        <v>106</v>
      </c>
    </row>
    <row r="849" spans="2:12" ht="90">
      <c r="B849" s="5">
        <v>801116</v>
      </c>
      <c r="C849" s="15" t="s">
        <v>927</v>
      </c>
      <c r="D849" s="15" t="s">
        <v>82</v>
      </c>
      <c r="E849" s="15" t="s">
        <v>86</v>
      </c>
      <c r="F849" s="15" t="s">
        <v>92</v>
      </c>
      <c r="G849" s="15" t="s">
        <v>98</v>
      </c>
      <c r="H849" s="15">
        <f>7020000-3500000+2788405</f>
        <v>6308405</v>
      </c>
      <c r="I849" s="15">
        <f>7020000-3500000+2788405</f>
        <v>6308405</v>
      </c>
      <c r="J849" s="15" t="s">
        <v>32</v>
      </c>
      <c r="K849" s="15" t="s">
        <v>33</v>
      </c>
      <c r="L849" s="6" t="s">
        <v>106</v>
      </c>
    </row>
    <row r="850" spans="2:12" ht="90">
      <c r="B850" s="5">
        <v>801116</v>
      </c>
      <c r="C850" s="15" t="s">
        <v>928</v>
      </c>
      <c r="D850" s="15" t="s">
        <v>81</v>
      </c>
      <c r="E850" s="15" t="s">
        <v>86</v>
      </c>
      <c r="F850" s="15" t="s">
        <v>92</v>
      </c>
      <c r="G850" s="15" t="s">
        <v>98</v>
      </c>
      <c r="H850" s="15">
        <v>7280000</v>
      </c>
      <c r="I850" s="15">
        <v>7280000</v>
      </c>
      <c r="J850" s="15" t="s">
        <v>32</v>
      </c>
      <c r="K850" s="15" t="s">
        <v>33</v>
      </c>
      <c r="L850" s="6" t="s">
        <v>106</v>
      </c>
    </row>
    <row r="851" spans="2:12" ht="60">
      <c r="B851" s="5">
        <v>80111601</v>
      </c>
      <c r="C851" s="15" t="s">
        <v>929</v>
      </c>
      <c r="D851" s="15" t="s">
        <v>82</v>
      </c>
      <c r="E851" s="15" t="s">
        <v>86</v>
      </c>
      <c r="F851" s="15" t="s">
        <v>92</v>
      </c>
      <c r="G851" s="15" t="s">
        <v>98</v>
      </c>
      <c r="H851" s="15">
        <v>2200000</v>
      </c>
      <c r="I851" s="15">
        <v>2200000</v>
      </c>
      <c r="J851" s="15" t="s">
        <v>32</v>
      </c>
      <c r="K851" s="15" t="s">
        <v>33</v>
      </c>
      <c r="L851" s="6" t="s">
        <v>106</v>
      </c>
    </row>
    <row r="852" spans="2:12" ht="105">
      <c r="B852" s="5">
        <v>801116</v>
      </c>
      <c r="C852" s="15" t="s">
        <v>930</v>
      </c>
      <c r="D852" s="15" t="s">
        <v>82</v>
      </c>
      <c r="E852" s="15" t="s">
        <v>86</v>
      </c>
      <c r="F852" s="15" t="s">
        <v>92</v>
      </c>
      <c r="G852" s="15" t="s">
        <v>98</v>
      </c>
      <c r="H852" s="15">
        <v>1333333</v>
      </c>
      <c r="I852" s="15">
        <v>1333333</v>
      </c>
      <c r="J852" s="15" t="s">
        <v>32</v>
      </c>
      <c r="K852" s="15" t="s">
        <v>33</v>
      </c>
      <c r="L852" s="6" t="s">
        <v>106</v>
      </c>
    </row>
    <row r="853" spans="2:12" ht="60">
      <c r="B853" s="5">
        <v>801116</v>
      </c>
      <c r="C853" s="15" t="s">
        <v>931</v>
      </c>
      <c r="D853" s="15" t="s">
        <v>81</v>
      </c>
      <c r="E853" s="15" t="s">
        <v>86</v>
      </c>
      <c r="F853" s="15" t="s">
        <v>92</v>
      </c>
      <c r="G853" s="15" t="s">
        <v>98</v>
      </c>
      <c r="H853" s="15">
        <v>5000000</v>
      </c>
      <c r="I853" s="15">
        <v>5000000</v>
      </c>
      <c r="J853" s="15" t="s">
        <v>32</v>
      </c>
      <c r="K853" s="15" t="s">
        <v>33</v>
      </c>
      <c r="L853" s="6" t="s">
        <v>106</v>
      </c>
    </row>
    <row r="854" spans="2:12" ht="60">
      <c r="B854" s="5">
        <v>801116</v>
      </c>
      <c r="C854" s="15" t="s">
        <v>423</v>
      </c>
      <c r="D854" s="15" t="s">
        <v>78</v>
      </c>
      <c r="E854" s="15" t="s">
        <v>86</v>
      </c>
      <c r="F854" s="15" t="s">
        <v>92</v>
      </c>
      <c r="G854" s="15" t="s">
        <v>98</v>
      </c>
      <c r="H854" s="15">
        <v>13855200</v>
      </c>
      <c r="I854" s="15">
        <v>13855200</v>
      </c>
      <c r="J854" s="15" t="s">
        <v>32</v>
      </c>
      <c r="K854" s="15" t="s">
        <v>33</v>
      </c>
      <c r="L854" s="6" t="s">
        <v>106</v>
      </c>
    </row>
    <row r="855" spans="2:12" ht="60">
      <c r="B855" s="5">
        <v>801116</v>
      </c>
      <c r="C855" s="15" t="s">
        <v>423</v>
      </c>
      <c r="D855" s="15" t="s">
        <v>78</v>
      </c>
      <c r="E855" s="15" t="s">
        <v>86</v>
      </c>
      <c r="F855" s="15" t="s">
        <v>92</v>
      </c>
      <c r="G855" s="15" t="s">
        <v>98</v>
      </c>
      <c r="H855" s="15">
        <v>13855200</v>
      </c>
      <c r="I855" s="15">
        <v>13855200</v>
      </c>
      <c r="J855" s="15" t="s">
        <v>32</v>
      </c>
      <c r="K855" s="15" t="s">
        <v>33</v>
      </c>
      <c r="L855" s="6" t="s">
        <v>106</v>
      </c>
    </row>
    <row r="856" spans="2:12" ht="105">
      <c r="B856" s="5">
        <v>801116</v>
      </c>
      <c r="C856" s="15" t="s">
        <v>932</v>
      </c>
      <c r="D856" s="15" t="s">
        <v>81</v>
      </c>
      <c r="E856" s="15" t="s">
        <v>86</v>
      </c>
      <c r="F856" s="15" t="s">
        <v>92</v>
      </c>
      <c r="G856" s="15" t="s">
        <v>98</v>
      </c>
      <c r="H856" s="15">
        <v>5000000</v>
      </c>
      <c r="I856" s="15">
        <v>5000000</v>
      </c>
      <c r="J856" s="15" t="s">
        <v>32</v>
      </c>
      <c r="K856" s="15" t="s">
        <v>33</v>
      </c>
      <c r="L856" s="6" t="s">
        <v>106</v>
      </c>
    </row>
    <row r="857" spans="2:12" ht="75">
      <c r="B857" s="5">
        <v>801116</v>
      </c>
      <c r="C857" s="15" t="s">
        <v>917</v>
      </c>
      <c r="D857" s="15" t="s">
        <v>79</v>
      </c>
      <c r="E857" s="15" t="s">
        <v>86</v>
      </c>
      <c r="F857" s="15" t="s">
        <v>92</v>
      </c>
      <c r="G857" s="15" t="s">
        <v>98</v>
      </c>
      <c r="H857" s="15">
        <v>6600000</v>
      </c>
      <c r="I857" s="15">
        <v>6600000</v>
      </c>
      <c r="J857" s="15" t="s">
        <v>32</v>
      </c>
      <c r="K857" s="15" t="s">
        <v>33</v>
      </c>
      <c r="L857" s="6" t="s">
        <v>106</v>
      </c>
    </row>
    <row r="858" spans="2:12" ht="60">
      <c r="B858" s="5">
        <v>801116</v>
      </c>
      <c r="C858" s="15" t="s">
        <v>424</v>
      </c>
      <c r="D858" s="15" t="s">
        <v>84</v>
      </c>
      <c r="E858" s="15" t="s">
        <v>86</v>
      </c>
      <c r="F858" s="15" t="s">
        <v>92</v>
      </c>
      <c r="G858" s="15" t="s">
        <v>98</v>
      </c>
      <c r="H858" s="15">
        <v>28000000</v>
      </c>
      <c r="I858" s="15">
        <v>28000000</v>
      </c>
      <c r="J858" s="15" t="s">
        <v>32</v>
      </c>
      <c r="K858" s="15" t="s">
        <v>33</v>
      </c>
      <c r="L858" s="6" t="s">
        <v>106</v>
      </c>
    </row>
    <row r="859" spans="2:12" ht="75">
      <c r="B859" s="5">
        <v>801116</v>
      </c>
      <c r="C859" s="15" t="s">
        <v>425</v>
      </c>
      <c r="D859" s="15" t="s">
        <v>84</v>
      </c>
      <c r="E859" s="15" t="s">
        <v>86</v>
      </c>
      <c r="F859" s="15" t="s">
        <v>92</v>
      </c>
      <c r="G859" s="15" t="s">
        <v>98</v>
      </c>
      <c r="H859" s="15">
        <v>24000000</v>
      </c>
      <c r="I859" s="15">
        <v>24000000</v>
      </c>
      <c r="J859" s="15" t="s">
        <v>32</v>
      </c>
      <c r="K859" s="15" t="s">
        <v>33</v>
      </c>
      <c r="L859" s="6" t="s">
        <v>106</v>
      </c>
    </row>
    <row r="860" spans="2:12" ht="90">
      <c r="B860" s="5">
        <v>801116</v>
      </c>
      <c r="C860" s="15" t="s">
        <v>426</v>
      </c>
      <c r="D860" s="15" t="s">
        <v>78</v>
      </c>
      <c r="E860" s="15" t="s">
        <v>86</v>
      </c>
      <c r="F860" s="15" t="s">
        <v>92</v>
      </c>
      <c r="G860" s="15" t="s">
        <v>98</v>
      </c>
      <c r="H860" s="15">
        <v>24000000</v>
      </c>
      <c r="I860" s="15">
        <v>24000000</v>
      </c>
      <c r="J860" s="15" t="s">
        <v>32</v>
      </c>
      <c r="K860" s="15" t="s">
        <v>33</v>
      </c>
      <c r="L860" s="6" t="s">
        <v>106</v>
      </c>
    </row>
    <row r="861" spans="2:12" ht="60">
      <c r="B861" s="5">
        <v>801116</v>
      </c>
      <c r="C861" s="15" t="s">
        <v>399</v>
      </c>
      <c r="D861" s="15" t="s">
        <v>84</v>
      </c>
      <c r="E861" s="15" t="s">
        <v>86</v>
      </c>
      <c r="F861" s="15" t="s">
        <v>92</v>
      </c>
      <c r="G861" s="15" t="s">
        <v>98</v>
      </c>
      <c r="H861" s="15">
        <v>8400000</v>
      </c>
      <c r="I861" s="15">
        <v>8400000</v>
      </c>
      <c r="J861" s="15" t="s">
        <v>32</v>
      </c>
      <c r="K861" s="15" t="s">
        <v>33</v>
      </c>
      <c r="L861" s="6" t="s">
        <v>106</v>
      </c>
    </row>
    <row r="862" spans="2:12" ht="60">
      <c r="B862" s="5">
        <v>80111601</v>
      </c>
      <c r="C862" s="15" t="s">
        <v>253</v>
      </c>
      <c r="D862" s="15" t="s">
        <v>80</v>
      </c>
      <c r="E862" s="15" t="s">
        <v>86</v>
      </c>
      <c r="F862" s="15" t="s">
        <v>92</v>
      </c>
      <c r="G862" s="15" t="s">
        <v>98</v>
      </c>
      <c r="H862" s="15">
        <f>60000000-45250000-10000000</f>
        <v>4750000</v>
      </c>
      <c r="I862" s="15">
        <f>60000000-45250000-10000000</f>
        <v>4750000</v>
      </c>
      <c r="J862" s="15" t="s">
        <v>32</v>
      </c>
      <c r="K862" s="15" t="s">
        <v>33</v>
      </c>
      <c r="L862" s="6" t="s">
        <v>107</v>
      </c>
    </row>
    <row r="863" spans="2:12" ht="60">
      <c r="B863" s="5">
        <v>80111601</v>
      </c>
      <c r="C863" s="15" t="s">
        <v>253</v>
      </c>
      <c r="D863" s="15" t="s">
        <v>80</v>
      </c>
      <c r="E863" s="15" t="s">
        <v>86</v>
      </c>
      <c r="F863" s="15" t="s">
        <v>92</v>
      </c>
      <c r="G863" s="15" t="s">
        <v>98</v>
      </c>
      <c r="H863" s="15">
        <v>4875000</v>
      </c>
      <c r="I863" s="15">
        <v>4875000</v>
      </c>
      <c r="J863" s="15" t="s">
        <v>32</v>
      </c>
      <c r="K863" s="15" t="s">
        <v>33</v>
      </c>
      <c r="L863" s="6" t="s">
        <v>107</v>
      </c>
    </row>
    <row r="864" spans="2:12" ht="90">
      <c r="B864" s="5">
        <v>94131500</v>
      </c>
      <c r="C864" s="15" t="s">
        <v>255</v>
      </c>
      <c r="D864" s="15" t="s">
        <v>77</v>
      </c>
      <c r="E864" s="15" t="s">
        <v>87</v>
      </c>
      <c r="F864" s="15" t="s">
        <v>92</v>
      </c>
      <c r="G864" s="15" t="s">
        <v>98</v>
      </c>
      <c r="H864" s="15">
        <v>70000000</v>
      </c>
      <c r="I864" s="15">
        <v>70000000</v>
      </c>
      <c r="J864" s="15" t="s">
        <v>32</v>
      </c>
      <c r="K864" s="15" t="s">
        <v>33</v>
      </c>
      <c r="L864" s="6" t="s">
        <v>107</v>
      </c>
    </row>
    <row r="865" spans="2:12" ht="105">
      <c r="B865" s="5">
        <v>94131500</v>
      </c>
      <c r="C865" s="15" t="s">
        <v>792</v>
      </c>
      <c r="D865" s="15" t="s">
        <v>80</v>
      </c>
      <c r="E865" s="15" t="s">
        <v>86</v>
      </c>
      <c r="F865" s="15" t="s">
        <v>92</v>
      </c>
      <c r="G865" s="15" t="s">
        <v>98</v>
      </c>
      <c r="H865" s="15">
        <v>5000000</v>
      </c>
      <c r="I865" s="15">
        <v>5000000</v>
      </c>
      <c r="J865" s="15" t="s">
        <v>32</v>
      </c>
      <c r="K865" s="15" t="s">
        <v>33</v>
      </c>
      <c r="L865" s="6" t="s">
        <v>108</v>
      </c>
    </row>
    <row r="866" spans="2:12" ht="105">
      <c r="B866" s="5">
        <v>94131500</v>
      </c>
      <c r="C866" s="15" t="s">
        <v>792</v>
      </c>
      <c r="D866" s="15" t="s">
        <v>80</v>
      </c>
      <c r="E866" s="15" t="s">
        <v>86</v>
      </c>
      <c r="F866" s="15" t="s">
        <v>92</v>
      </c>
      <c r="G866" s="15" t="s">
        <v>98</v>
      </c>
      <c r="H866" s="15">
        <v>5000000</v>
      </c>
      <c r="I866" s="15">
        <v>5000000</v>
      </c>
      <c r="J866" s="15" t="s">
        <v>32</v>
      </c>
      <c r="K866" s="15" t="s">
        <v>33</v>
      </c>
      <c r="L866" s="6" t="s">
        <v>104</v>
      </c>
    </row>
    <row r="867" spans="2:12" ht="105">
      <c r="B867" s="5">
        <v>94131500</v>
      </c>
      <c r="C867" s="15" t="s">
        <v>792</v>
      </c>
      <c r="D867" s="15" t="s">
        <v>80</v>
      </c>
      <c r="E867" s="15" t="s">
        <v>86</v>
      </c>
      <c r="F867" s="15" t="s">
        <v>92</v>
      </c>
      <c r="G867" s="15" t="s">
        <v>98</v>
      </c>
      <c r="H867" s="15">
        <v>5000000</v>
      </c>
      <c r="I867" s="15">
        <v>5000000</v>
      </c>
      <c r="J867" s="15" t="s">
        <v>32</v>
      </c>
      <c r="K867" s="15" t="s">
        <v>33</v>
      </c>
      <c r="L867" s="6" t="s">
        <v>109</v>
      </c>
    </row>
    <row r="868" spans="2:12" ht="75">
      <c r="B868" s="5" t="s">
        <v>61</v>
      </c>
      <c r="C868" s="15" t="s">
        <v>933</v>
      </c>
      <c r="D868" s="15" t="s">
        <v>74</v>
      </c>
      <c r="E868" s="15" t="s">
        <v>86</v>
      </c>
      <c r="F868" s="15" t="s">
        <v>93</v>
      </c>
      <c r="G868" s="15" t="s">
        <v>98</v>
      </c>
      <c r="H868" s="15">
        <v>5000000</v>
      </c>
      <c r="I868" s="15">
        <v>5000000</v>
      </c>
      <c r="J868" s="15" t="s">
        <v>32</v>
      </c>
      <c r="K868" s="15" t="s">
        <v>33</v>
      </c>
      <c r="L868" s="6" t="s">
        <v>110</v>
      </c>
    </row>
    <row r="869" spans="2:12" ht="90">
      <c r="B869" s="5">
        <v>94131500</v>
      </c>
      <c r="C869" s="15" t="s">
        <v>794</v>
      </c>
      <c r="D869" s="15" t="s">
        <v>82</v>
      </c>
      <c r="E869" s="15" t="s">
        <v>86</v>
      </c>
      <c r="F869" s="15" t="s">
        <v>92</v>
      </c>
      <c r="G869" s="15" t="s">
        <v>98</v>
      </c>
      <c r="H869" s="15">
        <v>5000000</v>
      </c>
      <c r="I869" s="15">
        <v>5000000</v>
      </c>
      <c r="J869" s="15" t="s">
        <v>32</v>
      </c>
      <c r="K869" s="15" t="s">
        <v>33</v>
      </c>
      <c r="L869" s="6" t="s">
        <v>102</v>
      </c>
    </row>
    <row r="870" spans="2:12" ht="75">
      <c r="B870" s="5">
        <v>94131500</v>
      </c>
      <c r="C870" s="15" t="s">
        <v>934</v>
      </c>
      <c r="D870" s="15" t="s">
        <v>77</v>
      </c>
      <c r="E870" s="15" t="s">
        <v>87</v>
      </c>
      <c r="F870" s="15" t="s">
        <v>92</v>
      </c>
      <c r="G870" s="15" t="s">
        <v>98</v>
      </c>
      <c r="H870" s="15">
        <v>5000000</v>
      </c>
      <c r="I870" s="15">
        <v>5000000</v>
      </c>
      <c r="J870" s="15" t="s">
        <v>32</v>
      </c>
      <c r="K870" s="15" t="s">
        <v>33</v>
      </c>
      <c r="L870" s="6" t="s">
        <v>107</v>
      </c>
    </row>
    <row r="871" spans="2:12" ht="90">
      <c r="B871" s="5">
        <v>94131500</v>
      </c>
      <c r="C871" s="15" t="s">
        <v>427</v>
      </c>
      <c r="D871" s="15" t="s">
        <v>81</v>
      </c>
      <c r="E871" s="15" t="s">
        <v>86</v>
      </c>
      <c r="F871" s="15" t="s">
        <v>92</v>
      </c>
      <c r="G871" s="15" t="s">
        <v>98</v>
      </c>
      <c r="H871" s="15">
        <v>6000000</v>
      </c>
      <c r="I871" s="15">
        <v>6000000</v>
      </c>
      <c r="J871" s="15" t="s">
        <v>32</v>
      </c>
      <c r="K871" s="15" t="s">
        <v>33</v>
      </c>
      <c r="L871" s="6" t="s">
        <v>108</v>
      </c>
    </row>
    <row r="872" spans="2:12" ht="135">
      <c r="B872" s="5">
        <v>94131500</v>
      </c>
      <c r="C872" s="15" t="s">
        <v>907</v>
      </c>
      <c r="D872" s="15" t="s">
        <v>74</v>
      </c>
      <c r="E872" s="15" t="s">
        <v>86</v>
      </c>
      <c r="F872" s="15" t="s">
        <v>92</v>
      </c>
      <c r="G872" s="15" t="s">
        <v>98</v>
      </c>
      <c r="H872" s="15">
        <v>1057000</v>
      </c>
      <c r="I872" s="15">
        <v>1057000</v>
      </c>
      <c r="J872" s="15" t="s">
        <v>32</v>
      </c>
      <c r="K872" s="15" t="s">
        <v>33</v>
      </c>
      <c r="L872" s="6" t="s">
        <v>104</v>
      </c>
    </row>
    <row r="873" spans="2:12" ht="75">
      <c r="B873" s="5">
        <v>94131500</v>
      </c>
      <c r="C873" s="15" t="s">
        <v>428</v>
      </c>
      <c r="D873" s="15" t="s">
        <v>74</v>
      </c>
      <c r="E873" s="15" t="s">
        <v>86</v>
      </c>
      <c r="F873" s="15" t="s">
        <v>92</v>
      </c>
      <c r="G873" s="15" t="s">
        <v>98</v>
      </c>
      <c r="H873" s="15">
        <v>39943000</v>
      </c>
      <c r="I873" s="15">
        <v>39943000</v>
      </c>
      <c r="J873" s="15" t="s">
        <v>32</v>
      </c>
      <c r="K873" s="15" t="s">
        <v>33</v>
      </c>
      <c r="L873" s="6" t="s">
        <v>111</v>
      </c>
    </row>
    <row r="874" spans="2:12" ht="75">
      <c r="B874" s="5">
        <v>94131500</v>
      </c>
      <c r="C874" s="15" t="s">
        <v>429</v>
      </c>
      <c r="D874" s="15" t="s">
        <v>77</v>
      </c>
      <c r="E874" s="15" t="s">
        <v>87</v>
      </c>
      <c r="F874" s="15" t="s">
        <v>92</v>
      </c>
      <c r="G874" s="15" t="s">
        <v>98</v>
      </c>
      <c r="H874" s="15">
        <v>8000000</v>
      </c>
      <c r="I874" s="15">
        <v>8000000</v>
      </c>
      <c r="J874" s="15" t="s">
        <v>32</v>
      </c>
      <c r="K874" s="15" t="s">
        <v>33</v>
      </c>
      <c r="L874" s="6" t="s">
        <v>109</v>
      </c>
    </row>
    <row r="875" spans="2:12" ht="75">
      <c r="B875" s="5">
        <v>94131500</v>
      </c>
      <c r="C875" s="15" t="s">
        <v>430</v>
      </c>
      <c r="D875" s="15" t="s">
        <v>77</v>
      </c>
      <c r="E875" s="15" t="s">
        <v>87</v>
      </c>
      <c r="F875" s="15" t="s">
        <v>92</v>
      </c>
      <c r="G875" s="15" t="s">
        <v>98</v>
      </c>
      <c r="H875" s="15">
        <v>25000000</v>
      </c>
      <c r="I875" s="15">
        <v>25000000</v>
      </c>
      <c r="J875" s="15" t="s">
        <v>32</v>
      </c>
      <c r="K875" s="15" t="s">
        <v>33</v>
      </c>
      <c r="L875" s="6" t="s">
        <v>109</v>
      </c>
    </row>
    <row r="876" spans="2:12" ht="90">
      <c r="B876" s="5">
        <v>94131500</v>
      </c>
      <c r="C876" s="15" t="s">
        <v>431</v>
      </c>
      <c r="D876" s="15" t="s">
        <v>81</v>
      </c>
      <c r="E876" s="15" t="s">
        <v>86</v>
      </c>
      <c r="F876" s="15" t="s">
        <v>92</v>
      </c>
      <c r="G876" s="15" t="s">
        <v>98</v>
      </c>
      <c r="H876" s="15">
        <f>80000000-20000000-20000000-5000000-10000000-12000000-8000000</f>
        <v>5000000</v>
      </c>
      <c r="I876" s="15">
        <f>80000000-20000000-20000000-5000000-10000000-12000000-8000000</f>
        <v>5000000</v>
      </c>
      <c r="J876" s="15" t="s">
        <v>32</v>
      </c>
      <c r="K876" s="15" t="s">
        <v>33</v>
      </c>
      <c r="L876" s="6" t="s">
        <v>109</v>
      </c>
    </row>
    <row r="877" spans="2:12" ht="75">
      <c r="B877" s="5">
        <v>94131500</v>
      </c>
      <c r="C877" s="15" t="s">
        <v>432</v>
      </c>
      <c r="D877" s="15" t="s">
        <v>74</v>
      </c>
      <c r="E877" s="15" t="s">
        <v>86</v>
      </c>
      <c r="F877" s="15" t="s">
        <v>92</v>
      </c>
      <c r="G877" s="15" t="s">
        <v>98</v>
      </c>
      <c r="H877" s="15">
        <v>8000000</v>
      </c>
      <c r="I877" s="15">
        <v>8000000</v>
      </c>
      <c r="J877" s="15" t="s">
        <v>32</v>
      </c>
      <c r="K877" s="15" t="s">
        <v>33</v>
      </c>
      <c r="L877" s="6" t="s">
        <v>100</v>
      </c>
    </row>
    <row r="878" spans="2:12" ht="90">
      <c r="B878" s="5">
        <v>94131500</v>
      </c>
      <c r="C878" s="15" t="s">
        <v>433</v>
      </c>
      <c r="D878" s="15" t="s">
        <v>79</v>
      </c>
      <c r="E878" s="15" t="s">
        <v>87</v>
      </c>
      <c r="F878" s="15" t="s">
        <v>92</v>
      </c>
      <c r="G878" s="15" t="s">
        <v>98</v>
      </c>
      <c r="H878" s="15">
        <v>10000000</v>
      </c>
      <c r="I878" s="15">
        <v>10000000</v>
      </c>
      <c r="J878" s="15" t="s">
        <v>32</v>
      </c>
      <c r="K878" s="15" t="s">
        <v>33</v>
      </c>
      <c r="L878" s="6" t="s">
        <v>110</v>
      </c>
    </row>
    <row r="879" spans="2:12" ht="75">
      <c r="B879" s="5">
        <v>94131500</v>
      </c>
      <c r="C879" s="15" t="s">
        <v>935</v>
      </c>
      <c r="D879" s="15" t="s">
        <v>78</v>
      </c>
      <c r="E879" s="15" t="s">
        <v>86</v>
      </c>
      <c r="F879" s="15" t="s">
        <v>92</v>
      </c>
      <c r="G879" s="15" t="s">
        <v>98</v>
      </c>
      <c r="H879" s="15">
        <v>12000000</v>
      </c>
      <c r="I879" s="15">
        <v>12000000</v>
      </c>
      <c r="J879" s="15" t="s">
        <v>32</v>
      </c>
      <c r="K879" s="15" t="s">
        <v>33</v>
      </c>
      <c r="L879" s="6" t="s">
        <v>100</v>
      </c>
    </row>
    <row r="880" spans="2:12" ht="105">
      <c r="B880" s="5">
        <v>94131500</v>
      </c>
      <c r="C880" s="15" t="s">
        <v>936</v>
      </c>
      <c r="D880" s="15" t="s">
        <v>84</v>
      </c>
      <c r="E880" s="15" t="s">
        <v>86</v>
      </c>
      <c r="F880" s="15" t="s">
        <v>92</v>
      </c>
      <c r="G880" s="15" t="s">
        <v>98</v>
      </c>
      <c r="H880" s="15">
        <v>5000000</v>
      </c>
      <c r="I880" s="15">
        <v>5000000</v>
      </c>
      <c r="J880" s="15" t="s">
        <v>32</v>
      </c>
      <c r="K880" s="15" t="s">
        <v>33</v>
      </c>
      <c r="L880" s="6" t="s">
        <v>100</v>
      </c>
    </row>
    <row r="881" spans="2:12" ht="60">
      <c r="B881" s="5">
        <v>94131500</v>
      </c>
      <c r="C881" s="15" t="s">
        <v>434</v>
      </c>
      <c r="D881" s="15" t="s">
        <v>81</v>
      </c>
      <c r="E881" s="15" t="s">
        <v>86</v>
      </c>
      <c r="F881" s="15" t="s">
        <v>92</v>
      </c>
      <c r="G881" s="15" t="s">
        <v>98</v>
      </c>
      <c r="H881" s="15">
        <v>8000000</v>
      </c>
      <c r="I881" s="15">
        <v>8000000</v>
      </c>
      <c r="J881" s="15" t="s">
        <v>32</v>
      </c>
      <c r="K881" s="15" t="s">
        <v>33</v>
      </c>
      <c r="L881" s="6" t="s">
        <v>100</v>
      </c>
    </row>
    <row r="882" spans="2:12" ht="90">
      <c r="B882" s="5">
        <v>94131500</v>
      </c>
      <c r="C882" s="15" t="s">
        <v>431</v>
      </c>
      <c r="D882" s="15" t="s">
        <v>81</v>
      </c>
      <c r="E882" s="15" t="s">
        <v>86</v>
      </c>
      <c r="F882" s="15" t="s">
        <v>92</v>
      </c>
      <c r="G882" s="15" t="s">
        <v>98</v>
      </c>
      <c r="H882" s="15">
        <f>80000000-20000000-20000000-5000000-10000000-12000000-8000000</f>
        <v>5000000</v>
      </c>
      <c r="I882" s="15">
        <f>80000000-20000000-20000000-5000000-10000000-12000000-8000000</f>
        <v>5000000</v>
      </c>
      <c r="J882" s="15" t="s">
        <v>32</v>
      </c>
      <c r="K882" s="15" t="s">
        <v>33</v>
      </c>
      <c r="L882" s="6" t="s">
        <v>109</v>
      </c>
    </row>
    <row r="883" spans="2:12" ht="60">
      <c r="B883" s="5">
        <v>80111601</v>
      </c>
      <c r="C883" s="15" t="s">
        <v>253</v>
      </c>
      <c r="D883" s="15" t="s">
        <v>80</v>
      </c>
      <c r="E883" s="15" t="s">
        <v>86</v>
      </c>
      <c r="F883" s="15" t="s">
        <v>92</v>
      </c>
      <c r="G883" s="15" t="s">
        <v>98</v>
      </c>
      <c r="H883" s="15">
        <v>7000000</v>
      </c>
      <c r="I883" s="15">
        <v>7000000</v>
      </c>
      <c r="J883" s="15" t="s">
        <v>32</v>
      </c>
      <c r="K883" s="15" t="s">
        <v>33</v>
      </c>
      <c r="L883" s="6" t="s">
        <v>107</v>
      </c>
    </row>
    <row r="884" spans="2:12" ht="75">
      <c r="B884" s="5">
        <v>94131500</v>
      </c>
      <c r="C884" s="15" t="s">
        <v>934</v>
      </c>
      <c r="D884" s="15" t="s">
        <v>77</v>
      </c>
      <c r="E884" s="15" t="s">
        <v>87</v>
      </c>
      <c r="F884" s="15" t="s">
        <v>92</v>
      </c>
      <c r="G884" s="15" t="s">
        <v>98</v>
      </c>
      <c r="H884" s="15">
        <v>20000000</v>
      </c>
      <c r="I884" s="15">
        <v>20000000</v>
      </c>
      <c r="J884" s="15" t="s">
        <v>32</v>
      </c>
      <c r="K884" s="15" t="s">
        <v>33</v>
      </c>
      <c r="L884" s="6" t="s">
        <v>107</v>
      </c>
    </row>
    <row r="885" spans="2:12" ht="105">
      <c r="B885" s="5">
        <v>94131500</v>
      </c>
      <c r="C885" s="15" t="s">
        <v>435</v>
      </c>
      <c r="D885" s="15" t="s">
        <v>77</v>
      </c>
      <c r="E885" s="15" t="s">
        <v>87</v>
      </c>
      <c r="F885" s="15" t="s">
        <v>92</v>
      </c>
      <c r="G885" s="15" t="s">
        <v>98</v>
      </c>
      <c r="H885" s="15">
        <v>35000000</v>
      </c>
      <c r="I885" s="15">
        <v>35000000</v>
      </c>
      <c r="J885" s="15" t="s">
        <v>32</v>
      </c>
      <c r="K885" s="15" t="s">
        <v>33</v>
      </c>
      <c r="L885" s="6" t="s">
        <v>104</v>
      </c>
    </row>
    <row r="886" spans="2:12" ht="90">
      <c r="B886" s="5">
        <v>80111601</v>
      </c>
      <c r="C886" s="15" t="s">
        <v>436</v>
      </c>
      <c r="D886" s="15" t="s">
        <v>77</v>
      </c>
      <c r="E886" s="15" t="s">
        <v>87</v>
      </c>
      <c r="F886" s="15" t="s">
        <v>92</v>
      </c>
      <c r="G886" s="15" t="s">
        <v>98</v>
      </c>
      <c r="H886" s="15">
        <v>14400000</v>
      </c>
      <c r="I886" s="15">
        <v>14400000</v>
      </c>
      <c r="J886" s="15" t="s">
        <v>32</v>
      </c>
      <c r="K886" s="15" t="s">
        <v>33</v>
      </c>
      <c r="L886" s="6" t="s">
        <v>104</v>
      </c>
    </row>
    <row r="887" spans="2:12" ht="105">
      <c r="B887" s="5">
        <v>94131500</v>
      </c>
      <c r="C887" s="15" t="s">
        <v>937</v>
      </c>
      <c r="D887" s="15" t="s">
        <v>74</v>
      </c>
      <c r="E887" s="15" t="s">
        <v>86</v>
      </c>
      <c r="F887" s="15" t="s">
        <v>92</v>
      </c>
      <c r="G887" s="15" t="s">
        <v>98</v>
      </c>
      <c r="H887" s="15">
        <f>700000000-70000000-290000-49710000-70000000-5241991-23000000-250000000-92600000-85400000-23010000-6585408-15000000-8500000+625000+1686089</f>
        <v>2973690</v>
      </c>
      <c r="I887" s="15">
        <f>700000000-70000000-290000-49710000-70000000-5241991-23000000-250000000-92600000-85400000-23010000-6585408-15000000-8500000+625000+1686089</f>
        <v>2973690</v>
      </c>
      <c r="J887" s="15" t="s">
        <v>32</v>
      </c>
      <c r="K887" s="15" t="s">
        <v>33</v>
      </c>
      <c r="L887" s="6" t="s">
        <v>108</v>
      </c>
    </row>
    <row r="888" spans="2:12" ht="105">
      <c r="B888" s="5">
        <v>94131500</v>
      </c>
      <c r="C888" s="15" t="s">
        <v>937</v>
      </c>
      <c r="D888" s="15" t="s">
        <v>74</v>
      </c>
      <c r="E888" s="15" t="s">
        <v>86</v>
      </c>
      <c r="F888" s="15" t="s">
        <v>92</v>
      </c>
      <c r="G888" s="15" t="s">
        <v>99</v>
      </c>
      <c r="H888" s="15">
        <v>5000000</v>
      </c>
      <c r="I888" s="15">
        <v>5000000</v>
      </c>
      <c r="J888" s="15" t="s">
        <v>32</v>
      </c>
      <c r="K888" s="15" t="s">
        <v>33</v>
      </c>
      <c r="L888" s="6" t="s">
        <v>108</v>
      </c>
    </row>
    <row r="889" spans="2:12" ht="105">
      <c r="B889" s="5">
        <v>94131500</v>
      </c>
      <c r="C889" s="15" t="s">
        <v>937</v>
      </c>
      <c r="D889" s="15" t="s">
        <v>74</v>
      </c>
      <c r="E889" s="15" t="s">
        <v>86</v>
      </c>
      <c r="F889" s="15" t="s">
        <v>92</v>
      </c>
      <c r="G889" s="15" t="s">
        <v>99</v>
      </c>
      <c r="H889" s="15">
        <f>52581644-686089-17500000-1273570-28500000-3000000</f>
        <v>1621985</v>
      </c>
      <c r="I889" s="15">
        <f>52581644-686089-17500000-1273570-28500000-3000000</f>
        <v>1621985</v>
      </c>
      <c r="J889" s="15" t="s">
        <v>32</v>
      </c>
      <c r="K889" s="15" t="s">
        <v>33</v>
      </c>
      <c r="L889" s="6" t="s">
        <v>108</v>
      </c>
    </row>
    <row r="890" spans="2:12" ht="45">
      <c r="B890" s="5">
        <v>801116</v>
      </c>
      <c r="C890" s="15" t="s">
        <v>437</v>
      </c>
      <c r="D890" s="15" t="s">
        <v>74</v>
      </c>
      <c r="E890" s="15" t="s">
        <v>86</v>
      </c>
      <c r="F890" s="15" t="s">
        <v>92</v>
      </c>
      <c r="G890" s="15" t="s">
        <v>98</v>
      </c>
      <c r="H890" s="15">
        <v>3000000</v>
      </c>
      <c r="I890" s="15">
        <v>3000000</v>
      </c>
      <c r="J890" s="15" t="s">
        <v>32</v>
      </c>
      <c r="K890" s="15" t="s">
        <v>33</v>
      </c>
      <c r="L890" s="6" t="s">
        <v>100</v>
      </c>
    </row>
    <row r="891" spans="2:12" ht="105">
      <c r="B891" s="5">
        <v>94131500</v>
      </c>
      <c r="C891" s="15" t="s">
        <v>938</v>
      </c>
      <c r="D891" s="15" t="s">
        <v>81</v>
      </c>
      <c r="E891" s="15" t="s">
        <v>86</v>
      </c>
      <c r="F891" s="15" t="s">
        <v>92</v>
      </c>
      <c r="G891" s="15" t="s">
        <v>99</v>
      </c>
      <c r="H891" s="15">
        <v>185000000</v>
      </c>
      <c r="I891" s="15">
        <v>185000000</v>
      </c>
      <c r="J891" s="15" t="s">
        <v>32</v>
      </c>
      <c r="K891" s="15" t="s">
        <v>33</v>
      </c>
      <c r="L891" s="6" t="s">
        <v>108</v>
      </c>
    </row>
    <row r="892" spans="2:12" ht="60">
      <c r="B892" s="5">
        <v>80111601</v>
      </c>
      <c r="C892" s="15" t="s">
        <v>939</v>
      </c>
      <c r="D892" s="15" t="s">
        <v>81</v>
      </c>
      <c r="E892" s="15" t="s">
        <v>86</v>
      </c>
      <c r="F892" s="15" t="s">
        <v>92</v>
      </c>
      <c r="G892" s="15" t="s">
        <v>99</v>
      </c>
      <c r="H892" s="15">
        <v>16625000</v>
      </c>
      <c r="I892" s="15">
        <v>16625000</v>
      </c>
      <c r="J892" s="15" t="s">
        <v>32</v>
      </c>
      <c r="K892" s="15" t="s">
        <v>33</v>
      </c>
      <c r="L892" s="6" t="s">
        <v>101</v>
      </c>
    </row>
    <row r="893" spans="2:12" ht="60">
      <c r="B893" s="5">
        <v>80111601</v>
      </c>
      <c r="C893" s="15" t="s">
        <v>939</v>
      </c>
      <c r="D893" s="15" t="s">
        <v>74</v>
      </c>
      <c r="E893" s="15" t="s">
        <v>86</v>
      </c>
      <c r="F893" s="15" t="s">
        <v>92</v>
      </c>
      <c r="G893" s="15" t="s">
        <v>99</v>
      </c>
      <c r="H893" s="15">
        <v>4250000</v>
      </c>
      <c r="I893" s="15">
        <v>4250000</v>
      </c>
      <c r="J893" s="15" t="s">
        <v>32</v>
      </c>
      <c r="K893" s="15" t="s">
        <v>33</v>
      </c>
      <c r="L893" s="6" t="s">
        <v>101</v>
      </c>
    </row>
    <row r="894" spans="2:12" ht="60">
      <c r="B894" s="5">
        <v>80111601</v>
      </c>
      <c r="C894" s="15" t="s">
        <v>939</v>
      </c>
      <c r="D894" s="15" t="s">
        <v>81</v>
      </c>
      <c r="E894" s="15" t="s">
        <v>86</v>
      </c>
      <c r="F894" s="15" t="s">
        <v>92</v>
      </c>
      <c r="G894" s="15" t="s">
        <v>99</v>
      </c>
      <c r="H894" s="15">
        <v>10850000</v>
      </c>
      <c r="I894" s="15">
        <v>10850000</v>
      </c>
      <c r="J894" s="15" t="s">
        <v>32</v>
      </c>
      <c r="K894" s="15" t="s">
        <v>33</v>
      </c>
      <c r="L894" s="6" t="s">
        <v>101</v>
      </c>
    </row>
    <row r="895" spans="2:12" ht="60">
      <c r="B895" s="5">
        <v>80111601</v>
      </c>
      <c r="C895" s="15" t="s">
        <v>939</v>
      </c>
      <c r="D895" s="15" t="s">
        <v>74</v>
      </c>
      <c r="E895" s="15" t="s">
        <v>86</v>
      </c>
      <c r="F895" s="15" t="s">
        <v>92</v>
      </c>
      <c r="G895" s="15" t="s">
        <v>99</v>
      </c>
      <c r="H895" s="15">
        <v>7750000</v>
      </c>
      <c r="I895" s="15">
        <v>7750000</v>
      </c>
      <c r="J895" s="15" t="s">
        <v>32</v>
      </c>
      <c r="K895" s="15" t="s">
        <v>33</v>
      </c>
      <c r="L895" s="6" t="s">
        <v>101</v>
      </c>
    </row>
    <row r="896" spans="2:12" ht="60">
      <c r="B896" s="5">
        <v>80111601</v>
      </c>
      <c r="C896" s="15" t="s">
        <v>939</v>
      </c>
      <c r="D896" s="15" t="s">
        <v>81</v>
      </c>
      <c r="E896" s="15" t="s">
        <v>86</v>
      </c>
      <c r="F896" s="15" t="s">
        <v>92</v>
      </c>
      <c r="G896" s="15" t="s">
        <v>99</v>
      </c>
      <c r="H896" s="15">
        <v>5950000</v>
      </c>
      <c r="I896" s="15">
        <v>5950000</v>
      </c>
      <c r="J896" s="15" t="s">
        <v>32</v>
      </c>
      <c r="K896" s="15" t="s">
        <v>33</v>
      </c>
      <c r="L896" s="6" t="s">
        <v>101</v>
      </c>
    </row>
    <row r="897" spans="2:12" ht="60">
      <c r="B897" s="5">
        <v>80111601</v>
      </c>
      <c r="C897" s="15" t="s">
        <v>438</v>
      </c>
      <c r="D897" s="15" t="s">
        <v>81</v>
      </c>
      <c r="E897" s="15" t="s">
        <v>86</v>
      </c>
      <c r="F897" s="15" t="s">
        <v>92</v>
      </c>
      <c r="G897" s="15" t="s">
        <v>99</v>
      </c>
      <c r="H897" s="15">
        <v>14525000</v>
      </c>
      <c r="I897" s="15">
        <v>14525000</v>
      </c>
      <c r="J897" s="15" t="s">
        <v>32</v>
      </c>
      <c r="K897" s="15" t="s">
        <v>33</v>
      </c>
      <c r="L897" s="6" t="s">
        <v>101</v>
      </c>
    </row>
    <row r="898" spans="2:12" ht="60">
      <c r="B898" s="5">
        <v>80111601</v>
      </c>
      <c r="C898" s="15" t="s">
        <v>939</v>
      </c>
      <c r="D898" s="15" t="s">
        <v>81</v>
      </c>
      <c r="E898" s="15" t="s">
        <v>86</v>
      </c>
      <c r="F898" s="15" t="s">
        <v>92</v>
      </c>
      <c r="G898" s="15" t="s">
        <v>99</v>
      </c>
      <c r="H898" s="15">
        <v>21000000</v>
      </c>
      <c r="I898" s="15">
        <v>21000000</v>
      </c>
      <c r="J898" s="15" t="s">
        <v>32</v>
      </c>
      <c r="K898" s="15" t="s">
        <v>33</v>
      </c>
      <c r="L898" s="6" t="s">
        <v>101</v>
      </c>
    </row>
    <row r="899" spans="2:12" ht="60">
      <c r="B899" s="5">
        <v>80111601</v>
      </c>
      <c r="C899" s="15" t="s">
        <v>939</v>
      </c>
      <c r="D899" s="15" t="s">
        <v>81</v>
      </c>
      <c r="E899" s="15" t="s">
        <v>86</v>
      </c>
      <c r="F899" s="15" t="s">
        <v>92</v>
      </c>
      <c r="G899" s="15" t="s">
        <v>99</v>
      </c>
      <c r="H899" s="15">
        <v>16625000</v>
      </c>
      <c r="I899" s="15">
        <v>16625000</v>
      </c>
      <c r="J899" s="15" t="s">
        <v>32</v>
      </c>
      <c r="K899" s="15" t="s">
        <v>33</v>
      </c>
      <c r="L899" s="6" t="s">
        <v>101</v>
      </c>
    </row>
    <row r="900" spans="2:12" ht="60">
      <c r="B900" s="5">
        <v>80111601</v>
      </c>
      <c r="C900" s="15" t="s">
        <v>939</v>
      </c>
      <c r="D900" s="15" t="s">
        <v>81</v>
      </c>
      <c r="E900" s="15" t="s">
        <v>86</v>
      </c>
      <c r="F900" s="15" t="s">
        <v>92</v>
      </c>
      <c r="G900" s="15" t="s">
        <v>99</v>
      </c>
      <c r="H900" s="15">
        <v>16625000</v>
      </c>
      <c r="I900" s="15">
        <v>16625000</v>
      </c>
      <c r="J900" s="15" t="s">
        <v>32</v>
      </c>
      <c r="K900" s="15" t="s">
        <v>33</v>
      </c>
      <c r="L900" s="6" t="s">
        <v>101</v>
      </c>
    </row>
    <row r="901" spans="2:12" ht="60">
      <c r="B901" s="5">
        <v>80111601</v>
      </c>
      <c r="C901" s="15" t="s">
        <v>939</v>
      </c>
      <c r="D901" s="15" t="s">
        <v>81</v>
      </c>
      <c r="E901" s="15" t="s">
        <v>86</v>
      </c>
      <c r="F901" s="15" t="s">
        <v>92</v>
      </c>
      <c r="G901" s="15" t="s">
        <v>99</v>
      </c>
      <c r="H901" s="15">
        <v>14525000</v>
      </c>
      <c r="I901" s="15">
        <v>14525000</v>
      </c>
      <c r="J901" s="15" t="s">
        <v>32</v>
      </c>
      <c r="K901" s="15" t="s">
        <v>33</v>
      </c>
      <c r="L901" s="6" t="s">
        <v>101</v>
      </c>
    </row>
    <row r="902" spans="2:12" ht="60">
      <c r="B902" s="5">
        <v>80111601</v>
      </c>
      <c r="C902" s="15" t="s">
        <v>939</v>
      </c>
      <c r="D902" s="15" t="s">
        <v>81</v>
      </c>
      <c r="E902" s="15" t="s">
        <v>86</v>
      </c>
      <c r="F902" s="15" t="s">
        <v>92</v>
      </c>
      <c r="G902" s="15" t="s">
        <v>99</v>
      </c>
      <c r="H902" s="15">
        <v>14525000</v>
      </c>
      <c r="I902" s="15">
        <v>14525000</v>
      </c>
      <c r="J902" s="15" t="s">
        <v>32</v>
      </c>
      <c r="K902" s="15" t="s">
        <v>33</v>
      </c>
      <c r="L902" s="6" t="s">
        <v>101</v>
      </c>
    </row>
    <row r="903" spans="2:12" ht="60">
      <c r="B903" s="5">
        <v>80111601</v>
      </c>
      <c r="C903" s="15" t="s">
        <v>939</v>
      </c>
      <c r="D903" s="15" t="s">
        <v>74</v>
      </c>
      <c r="E903" s="15" t="s">
        <v>86</v>
      </c>
      <c r="F903" s="15" t="s">
        <v>92</v>
      </c>
      <c r="G903" s="15" t="s">
        <v>99</v>
      </c>
      <c r="H903" s="15">
        <v>4250000</v>
      </c>
      <c r="I903" s="15">
        <v>4250000</v>
      </c>
      <c r="J903" s="15" t="s">
        <v>32</v>
      </c>
      <c r="K903" s="15" t="s">
        <v>33</v>
      </c>
      <c r="L903" s="6" t="s">
        <v>101</v>
      </c>
    </row>
    <row r="904" spans="2:12" ht="60">
      <c r="B904" s="5">
        <v>80111601</v>
      </c>
      <c r="C904" s="15" t="s">
        <v>939</v>
      </c>
      <c r="D904" s="15" t="s">
        <v>81</v>
      </c>
      <c r="E904" s="15" t="s">
        <v>86</v>
      </c>
      <c r="F904" s="15" t="s">
        <v>92</v>
      </c>
      <c r="G904" s="15" t="s">
        <v>99</v>
      </c>
      <c r="H904" s="15">
        <v>10850000</v>
      </c>
      <c r="I904" s="15">
        <v>10850000</v>
      </c>
      <c r="J904" s="15" t="s">
        <v>32</v>
      </c>
      <c r="K904" s="15" t="s">
        <v>33</v>
      </c>
      <c r="L904" s="6" t="s">
        <v>101</v>
      </c>
    </row>
    <row r="905" spans="2:12" ht="60">
      <c r="B905" s="5">
        <v>80111601</v>
      </c>
      <c r="C905" s="15" t="s">
        <v>939</v>
      </c>
      <c r="D905" s="15" t="s">
        <v>81</v>
      </c>
      <c r="E905" s="15" t="s">
        <v>86</v>
      </c>
      <c r="F905" s="15" t="s">
        <v>92</v>
      </c>
      <c r="G905" s="15" t="s">
        <v>99</v>
      </c>
      <c r="H905" s="15">
        <v>10850000</v>
      </c>
      <c r="I905" s="15">
        <v>10850000</v>
      </c>
      <c r="J905" s="15" t="s">
        <v>32</v>
      </c>
      <c r="K905" s="15" t="s">
        <v>33</v>
      </c>
      <c r="L905" s="6" t="s">
        <v>101</v>
      </c>
    </row>
    <row r="906" spans="2:12" ht="60">
      <c r="B906" s="5">
        <v>80111601</v>
      </c>
      <c r="C906" s="15" t="s">
        <v>939</v>
      </c>
      <c r="D906" s="15" t="s">
        <v>81</v>
      </c>
      <c r="E906" s="15" t="s">
        <v>86</v>
      </c>
      <c r="F906" s="15" t="s">
        <v>92</v>
      </c>
      <c r="G906" s="15" t="s">
        <v>99</v>
      </c>
      <c r="H906" s="15">
        <v>10850000</v>
      </c>
      <c r="I906" s="15">
        <v>10850000</v>
      </c>
      <c r="J906" s="15" t="s">
        <v>32</v>
      </c>
      <c r="K906" s="15" t="s">
        <v>33</v>
      </c>
      <c r="L906" s="6" t="s">
        <v>101</v>
      </c>
    </row>
    <row r="907" spans="2:12" ht="60">
      <c r="B907" s="5">
        <v>80111601</v>
      </c>
      <c r="C907" s="15" t="s">
        <v>939</v>
      </c>
      <c r="D907" s="15" t="s">
        <v>81</v>
      </c>
      <c r="E907" s="15" t="s">
        <v>86</v>
      </c>
      <c r="F907" s="15" t="s">
        <v>92</v>
      </c>
      <c r="G907" s="15" t="s">
        <v>99</v>
      </c>
      <c r="H907" s="15">
        <v>10850000</v>
      </c>
      <c r="I907" s="15">
        <v>10850000</v>
      </c>
      <c r="J907" s="15" t="s">
        <v>32</v>
      </c>
      <c r="K907" s="15" t="s">
        <v>33</v>
      </c>
      <c r="L907" s="6" t="s">
        <v>101</v>
      </c>
    </row>
    <row r="908" spans="2:12" ht="60">
      <c r="B908" s="5">
        <v>80111601</v>
      </c>
      <c r="C908" s="15" t="s">
        <v>939</v>
      </c>
      <c r="D908" s="15" t="s">
        <v>81</v>
      </c>
      <c r="E908" s="15" t="s">
        <v>86</v>
      </c>
      <c r="F908" s="15" t="s">
        <v>92</v>
      </c>
      <c r="G908" s="15" t="s">
        <v>99</v>
      </c>
      <c r="H908" s="15">
        <v>5950000</v>
      </c>
      <c r="I908" s="15">
        <v>5950000</v>
      </c>
      <c r="J908" s="15" t="s">
        <v>32</v>
      </c>
      <c r="K908" s="15" t="s">
        <v>33</v>
      </c>
      <c r="L908" s="6" t="s">
        <v>101</v>
      </c>
    </row>
    <row r="909" spans="2:12" ht="60">
      <c r="B909" s="5">
        <v>80111601</v>
      </c>
      <c r="C909" s="15" t="s">
        <v>939</v>
      </c>
      <c r="D909" s="15" t="s">
        <v>81</v>
      </c>
      <c r="E909" s="15" t="s">
        <v>86</v>
      </c>
      <c r="F909" s="15" t="s">
        <v>92</v>
      </c>
      <c r="G909" s="15" t="s">
        <v>99</v>
      </c>
      <c r="H909" s="15">
        <v>5950000</v>
      </c>
      <c r="I909" s="15">
        <v>5950000</v>
      </c>
      <c r="J909" s="15" t="s">
        <v>32</v>
      </c>
      <c r="K909" s="15" t="s">
        <v>33</v>
      </c>
      <c r="L909" s="6" t="s">
        <v>101</v>
      </c>
    </row>
    <row r="910" spans="2:12" ht="60">
      <c r="B910" s="5">
        <v>80111601</v>
      </c>
      <c r="C910" s="15" t="s">
        <v>939</v>
      </c>
      <c r="D910" s="15" t="s">
        <v>81</v>
      </c>
      <c r="E910" s="15" t="s">
        <v>86</v>
      </c>
      <c r="F910" s="15" t="s">
        <v>92</v>
      </c>
      <c r="G910" s="15" t="s">
        <v>99</v>
      </c>
      <c r="H910" s="15">
        <v>5950000</v>
      </c>
      <c r="I910" s="15">
        <v>5950000</v>
      </c>
      <c r="J910" s="15" t="s">
        <v>32</v>
      </c>
      <c r="K910" s="15" t="s">
        <v>33</v>
      </c>
      <c r="L910" s="6" t="s">
        <v>101</v>
      </c>
    </row>
    <row r="911" spans="2:12" ht="60">
      <c r="B911" s="5">
        <v>80111601</v>
      </c>
      <c r="C911" s="15" t="s">
        <v>939</v>
      </c>
      <c r="D911" s="15" t="s">
        <v>81</v>
      </c>
      <c r="E911" s="15" t="s">
        <v>86</v>
      </c>
      <c r="F911" s="15" t="s">
        <v>92</v>
      </c>
      <c r="G911" s="15" t="s">
        <v>99</v>
      </c>
      <c r="H911" s="15">
        <v>5950000</v>
      </c>
      <c r="I911" s="15">
        <v>5950000</v>
      </c>
      <c r="J911" s="15" t="s">
        <v>32</v>
      </c>
      <c r="K911" s="15" t="s">
        <v>33</v>
      </c>
      <c r="L911" s="6" t="s">
        <v>101</v>
      </c>
    </row>
    <row r="912" spans="2:12" ht="60">
      <c r="B912" s="5">
        <v>80111601</v>
      </c>
      <c r="C912" s="15" t="s">
        <v>939</v>
      </c>
      <c r="D912" s="15" t="s">
        <v>81</v>
      </c>
      <c r="E912" s="15" t="s">
        <v>86</v>
      </c>
      <c r="F912" s="15" t="s">
        <v>92</v>
      </c>
      <c r="G912" s="15" t="s">
        <v>99</v>
      </c>
      <c r="H912" s="15">
        <v>5950000</v>
      </c>
      <c r="I912" s="15">
        <v>5950000</v>
      </c>
      <c r="J912" s="15" t="s">
        <v>32</v>
      </c>
      <c r="K912" s="15" t="s">
        <v>33</v>
      </c>
      <c r="L912" s="6" t="s">
        <v>101</v>
      </c>
    </row>
    <row r="913" spans="2:12" ht="60">
      <c r="B913" s="5">
        <v>80111601</v>
      </c>
      <c r="C913" s="15" t="s">
        <v>939</v>
      </c>
      <c r="D913" s="15" t="s">
        <v>81</v>
      </c>
      <c r="E913" s="15" t="s">
        <v>86</v>
      </c>
      <c r="F913" s="15" t="s">
        <v>92</v>
      </c>
      <c r="G913" s="15" t="s">
        <v>99</v>
      </c>
      <c r="H913" s="15">
        <v>5950000</v>
      </c>
      <c r="I913" s="15">
        <v>5950000</v>
      </c>
      <c r="J913" s="15" t="s">
        <v>32</v>
      </c>
      <c r="K913" s="15" t="s">
        <v>33</v>
      </c>
      <c r="L913" s="6" t="s">
        <v>101</v>
      </c>
    </row>
    <row r="914" spans="2:12" ht="60">
      <c r="B914" s="5">
        <v>80111601</v>
      </c>
      <c r="C914" s="15" t="s">
        <v>939</v>
      </c>
      <c r="D914" s="15" t="s">
        <v>81</v>
      </c>
      <c r="E914" s="15" t="s">
        <v>86</v>
      </c>
      <c r="F914" s="15" t="s">
        <v>92</v>
      </c>
      <c r="G914" s="15" t="s">
        <v>99</v>
      </c>
      <c r="H914" s="15">
        <v>5950000</v>
      </c>
      <c r="I914" s="15">
        <v>5950000</v>
      </c>
      <c r="J914" s="15" t="s">
        <v>32</v>
      </c>
      <c r="K914" s="15" t="s">
        <v>33</v>
      </c>
      <c r="L914" s="6" t="s">
        <v>101</v>
      </c>
    </row>
    <row r="915" spans="2:12" ht="60">
      <c r="B915" s="5">
        <v>80111601</v>
      </c>
      <c r="C915" s="15" t="s">
        <v>939</v>
      </c>
      <c r="D915" s="15" t="s">
        <v>81</v>
      </c>
      <c r="E915" s="15" t="s">
        <v>86</v>
      </c>
      <c r="F915" s="15" t="s">
        <v>92</v>
      </c>
      <c r="G915" s="15" t="s">
        <v>99</v>
      </c>
      <c r="H915" s="15">
        <v>5950000</v>
      </c>
      <c r="I915" s="15">
        <v>5950000</v>
      </c>
      <c r="J915" s="15" t="s">
        <v>32</v>
      </c>
      <c r="K915" s="15" t="s">
        <v>33</v>
      </c>
      <c r="L915" s="6" t="s">
        <v>101</v>
      </c>
    </row>
    <row r="916" spans="2:12" ht="60">
      <c r="B916" s="5">
        <v>80111601</v>
      </c>
      <c r="C916" s="15" t="s">
        <v>939</v>
      </c>
      <c r="D916" s="15" t="s">
        <v>81</v>
      </c>
      <c r="E916" s="15" t="s">
        <v>86</v>
      </c>
      <c r="F916" s="15" t="s">
        <v>92</v>
      </c>
      <c r="G916" s="15" t="s">
        <v>99</v>
      </c>
      <c r="H916" s="15">
        <v>5950000</v>
      </c>
      <c r="I916" s="15">
        <v>5950000</v>
      </c>
      <c r="J916" s="15" t="s">
        <v>32</v>
      </c>
      <c r="K916" s="15" t="s">
        <v>33</v>
      </c>
      <c r="L916" s="6" t="s">
        <v>101</v>
      </c>
    </row>
    <row r="917" spans="2:12" ht="60">
      <c r="B917" s="5">
        <v>80111601</v>
      </c>
      <c r="C917" s="15" t="s">
        <v>939</v>
      </c>
      <c r="D917" s="15" t="s">
        <v>81</v>
      </c>
      <c r="E917" s="15" t="s">
        <v>86</v>
      </c>
      <c r="F917" s="15" t="s">
        <v>92</v>
      </c>
      <c r="G917" s="15" t="s">
        <v>99</v>
      </c>
      <c r="H917" s="15">
        <v>5950000</v>
      </c>
      <c r="I917" s="15">
        <v>5950000</v>
      </c>
      <c r="J917" s="15" t="s">
        <v>32</v>
      </c>
      <c r="K917" s="15" t="s">
        <v>33</v>
      </c>
      <c r="L917" s="6" t="s">
        <v>101</v>
      </c>
    </row>
    <row r="918" spans="2:12" ht="60">
      <c r="B918" s="5">
        <v>80111601</v>
      </c>
      <c r="C918" s="15" t="s">
        <v>939</v>
      </c>
      <c r="D918" s="15" t="s">
        <v>81</v>
      </c>
      <c r="E918" s="15" t="s">
        <v>86</v>
      </c>
      <c r="F918" s="15" t="s">
        <v>92</v>
      </c>
      <c r="G918" s="15" t="s">
        <v>99</v>
      </c>
      <c r="H918" s="15">
        <v>5950000</v>
      </c>
      <c r="I918" s="15">
        <v>5950000</v>
      </c>
      <c r="J918" s="15" t="s">
        <v>32</v>
      </c>
      <c r="K918" s="15" t="s">
        <v>33</v>
      </c>
      <c r="L918" s="6" t="s">
        <v>101</v>
      </c>
    </row>
    <row r="919" spans="2:12" ht="60">
      <c r="B919" s="5">
        <v>80111601</v>
      </c>
      <c r="C919" s="15" t="s">
        <v>939</v>
      </c>
      <c r="D919" s="15" t="s">
        <v>81</v>
      </c>
      <c r="E919" s="15" t="s">
        <v>86</v>
      </c>
      <c r="F919" s="15" t="s">
        <v>92</v>
      </c>
      <c r="G919" s="15" t="s">
        <v>99</v>
      </c>
      <c r="H919" s="15">
        <v>5950000</v>
      </c>
      <c r="I919" s="15">
        <v>5950000</v>
      </c>
      <c r="J919" s="15" t="s">
        <v>32</v>
      </c>
      <c r="K919" s="15" t="s">
        <v>33</v>
      </c>
      <c r="L919" s="6" t="s">
        <v>101</v>
      </c>
    </row>
    <row r="920" spans="2:12" ht="60">
      <c r="B920" s="5">
        <v>80111601</v>
      </c>
      <c r="C920" s="15" t="s">
        <v>939</v>
      </c>
      <c r="D920" s="15" t="s">
        <v>81</v>
      </c>
      <c r="E920" s="15" t="s">
        <v>86</v>
      </c>
      <c r="F920" s="15" t="s">
        <v>92</v>
      </c>
      <c r="G920" s="15" t="s">
        <v>99</v>
      </c>
      <c r="H920" s="15">
        <v>5950000</v>
      </c>
      <c r="I920" s="15">
        <v>5950000</v>
      </c>
      <c r="J920" s="15" t="s">
        <v>32</v>
      </c>
      <c r="K920" s="15" t="s">
        <v>33</v>
      </c>
      <c r="L920" s="6" t="s">
        <v>101</v>
      </c>
    </row>
    <row r="921" spans="2:12" ht="60">
      <c r="B921" s="5">
        <v>80111601</v>
      </c>
      <c r="C921" s="15" t="s">
        <v>939</v>
      </c>
      <c r="D921" s="15" t="s">
        <v>81</v>
      </c>
      <c r="E921" s="15" t="s">
        <v>86</v>
      </c>
      <c r="F921" s="15" t="s">
        <v>92</v>
      </c>
      <c r="G921" s="15" t="s">
        <v>99</v>
      </c>
      <c r="H921" s="15">
        <v>5950000</v>
      </c>
      <c r="I921" s="15">
        <v>5950000</v>
      </c>
      <c r="J921" s="15" t="s">
        <v>32</v>
      </c>
      <c r="K921" s="15" t="s">
        <v>33</v>
      </c>
      <c r="L921" s="6" t="s">
        <v>101</v>
      </c>
    </row>
    <row r="922" spans="2:12" ht="60">
      <c r="B922" s="5">
        <v>80111601</v>
      </c>
      <c r="C922" s="15" t="s">
        <v>939</v>
      </c>
      <c r="D922" s="15" t="s">
        <v>74</v>
      </c>
      <c r="E922" s="15" t="s">
        <v>86</v>
      </c>
      <c r="F922" s="15" t="s">
        <v>92</v>
      </c>
      <c r="G922" s="15" t="s">
        <v>99</v>
      </c>
      <c r="H922" s="15">
        <v>4250000</v>
      </c>
      <c r="I922" s="15">
        <v>4250000</v>
      </c>
      <c r="J922" s="15" t="s">
        <v>32</v>
      </c>
      <c r="K922" s="15" t="s">
        <v>33</v>
      </c>
      <c r="L922" s="6" t="s">
        <v>101</v>
      </c>
    </row>
    <row r="923" spans="2:12" ht="60">
      <c r="B923" s="5">
        <v>80111601</v>
      </c>
      <c r="C923" s="15" t="s">
        <v>939</v>
      </c>
      <c r="D923" s="15" t="s">
        <v>81</v>
      </c>
      <c r="E923" s="15" t="s">
        <v>86</v>
      </c>
      <c r="F923" s="15" t="s">
        <v>92</v>
      </c>
      <c r="G923" s="15" t="s">
        <v>99</v>
      </c>
      <c r="H923" s="15">
        <v>5950000</v>
      </c>
      <c r="I923" s="15">
        <v>5950000</v>
      </c>
      <c r="J923" s="15" t="s">
        <v>32</v>
      </c>
      <c r="K923" s="15" t="s">
        <v>33</v>
      </c>
      <c r="L923" s="6" t="s">
        <v>101</v>
      </c>
    </row>
    <row r="924" spans="2:12" ht="60">
      <c r="B924" s="5">
        <v>80111601</v>
      </c>
      <c r="C924" s="15" t="s">
        <v>939</v>
      </c>
      <c r="D924" s="15" t="s">
        <v>81</v>
      </c>
      <c r="E924" s="15" t="s">
        <v>86</v>
      </c>
      <c r="F924" s="15" t="s">
        <v>92</v>
      </c>
      <c r="G924" s="15" t="s">
        <v>99</v>
      </c>
      <c r="H924" s="15">
        <v>5950000</v>
      </c>
      <c r="I924" s="15">
        <v>5950000</v>
      </c>
      <c r="J924" s="15" t="s">
        <v>32</v>
      </c>
      <c r="K924" s="15" t="s">
        <v>33</v>
      </c>
      <c r="L924" s="6" t="s">
        <v>101</v>
      </c>
    </row>
    <row r="925" spans="2:12" ht="60">
      <c r="B925" s="5">
        <v>80111601</v>
      </c>
      <c r="C925" s="15" t="s">
        <v>939</v>
      </c>
      <c r="D925" s="15" t="s">
        <v>81</v>
      </c>
      <c r="E925" s="15" t="s">
        <v>86</v>
      </c>
      <c r="F925" s="15" t="s">
        <v>92</v>
      </c>
      <c r="G925" s="15" t="s">
        <v>99</v>
      </c>
      <c r="H925" s="15">
        <v>5950000</v>
      </c>
      <c r="I925" s="15">
        <v>5950000</v>
      </c>
      <c r="J925" s="15" t="s">
        <v>32</v>
      </c>
      <c r="K925" s="15" t="s">
        <v>33</v>
      </c>
      <c r="L925" s="6" t="s">
        <v>101</v>
      </c>
    </row>
    <row r="926" spans="2:12" ht="60">
      <c r="B926" s="5">
        <v>80111601</v>
      </c>
      <c r="C926" s="15" t="s">
        <v>939</v>
      </c>
      <c r="D926" s="15" t="s">
        <v>81</v>
      </c>
      <c r="E926" s="15" t="s">
        <v>86</v>
      </c>
      <c r="F926" s="15" t="s">
        <v>92</v>
      </c>
      <c r="G926" s="15" t="s">
        <v>99</v>
      </c>
      <c r="H926" s="15">
        <v>5950000</v>
      </c>
      <c r="I926" s="15">
        <v>5950000</v>
      </c>
      <c r="J926" s="15" t="s">
        <v>32</v>
      </c>
      <c r="K926" s="15" t="s">
        <v>33</v>
      </c>
      <c r="L926" s="6" t="s">
        <v>101</v>
      </c>
    </row>
    <row r="927" spans="2:12" ht="60">
      <c r="B927" s="5">
        <v>80111601</v>
      </c>
      <c r="C927" s="15" t="s">
        <v>939</v>
      </c>
      <c r="D927" s="15" t="s">
        <v>81</v>
      </c>
      <c r="E927" s="15" t="s">
        <v>86</v>
      </c>
      <c r="F927" s="15" t="s">
        <v>92</v>
      </c>
      <c r="G927" s="15" t="s">
        <v>99</v>
      </c>
      <c r="H927" s="15">
        <v>5950000</v>
      </c>
      <c r="I927" s="15">
        <v>5950000</v>
      </c>
      <c r="J927" s="15" t="s">
        <v>32</v>
      </c>
      <c r="K927" s="15" t="s">
        <v>33</v>
      </c>
      <c r="L927" s="6" t="s">
        <v>101</v>
      </c>
    </row>
    <row r="928" spans="2:12" ht="60">
      <c r="B928" s="5">
        <v>80111601</v>
      </c>
      <c r="C928" s="15" t="s">
        <v>939</v>
      </c>
      <c r="D928" s="15" t="s">
        <v>74</v>
      </c>
      <c r="E928" s="15" t="s">
        <v>86</v>
      </c>
      <c r="F928" s="15" t="s">
        <v>92</v>
      </c>
      <c r="G928" s="15" t="s">
        <v>99</v>
      </c>
      <c r="H928" s="15">
        <v>5100000</v>
      </c>
      <c r="I928" s="15">
        <v>5100000</v>
      </c>
      <c r="J928" s="15" t="s">
        <v>32</v>
      </c>
      <c r="K928" s="15" t="s">
        <v>33</v>
      </c>
      <c r="L928" s="6" t="s">
        <v>101</v>
      </c>
    </row>
    <row r="929" spans="2:12" ht="60">
      <c r="B929" s="5">
        <v>80111601</v>
      </c>
      <c r="C929" s="15" t="s">
        <v>939</v>
      </c>
      <c r="D929" s="15" t="s">
        <v>81</v>
      </c>
      <c r="E929" s="15" t="s">
        <v>86</v>
      </c>
      <c r="F929" s="15" t="s">
        <v>92</v>
      </c>
      <c r="G929" s="15" t="s">
        <v>99</v>
      </c>
      <c r="H929" s="15">
        <v>5950000</v>
      </c>
      <c r="I929" s="15">
        <v>5950000</v>
      </c>
      <c r="J929" s="15" t="s">
        <v>32</v>
      </c>
      <c r="K929" s="15" t="s">
        <v>33</v>
      </c>
      <c r="L929" s="6" t="s">
        <v>101</v>
      </c>
    </row>
    <row r="930" spans="2:12" ht="90">
      <c r="B930" s="5">
        <v>94131500</v>
      </c>
      <c r="C930" s="15" t="s">
        <v>439</v>
      </c>
      <c r="D930" s="15" t="s">
        <v>74</v>
      </c>
      <c r="E930" s="15" t="s">
        <v>86</v>
      </c>
      <c r="F930" s="15" t="s">
        <v>92</v>
      </c>
      <c r="G930" s="15" t="s">
        <v>98</v>
      </c>
      <c r="H930" s="15">
        <v>85400000</v>
      </c>
      <c r="I930" s="15">
        <v>85400000</v>
      </c>
      <c r="J930" s="15" t="s">
        <v>32</v>
      </c>
      <c r="K930" s="15" t="s">
        <v>33</v>
      </c>
      <c r="L930" s="6" t="s">
        <v>101</v>
      </c>
    </row>
    <row r="931" spans="2:12" ht="90">
      <c r="B931" s="5">
        <v>94131500</v>
      </c>
      <c r="C931" s="15" t="s">
        <v>440</v>
      </c>
      <c r="D931" s="15" t="s">
        <v>74</v>
      </c>
      <c r="E931" s="15" t="s">
        <v>86</v>
      </c>
      <c r="F931" s="15" t="s">
        <v>92</v>
      </c>
      <c r="G931" s="15" t="s">
        <v>98</v>
      </c>
      <c r="H931" s="15">
        <v>92600000</v>
      </c>
      <c r="I931" s="15">
        <v>92600000</v>
      </c>
      <c r="J931" s="15" t="s">
        <v>32</v>
      </c>
      <c r="K931" s="15" t="s">
        <v>33</v>
      </c>
      <c r="L931" s="6" t="s">
        <v>101</v>
      </c>
    </row>
    <row r="932" spans="2:12" ht="75">
      <c r="B932" s="5" t="s">
        <v>61</v>
      </c>
      <c r="C932" s="15" t="s">
        <v>441</v>
      </c>
      <c r="D932" s="15" t="s">
        <v>74</v>
      </c>
      <c r="E932" s="15" t="s">
        <v>86</v>
      </c>
      <c r="F932" s="15" t="s">
        <v>93</v>
      </c>
      <c r="G932" s="15" t="s">
        <v>99</v>
      </c>
      <c r="H932" s="15">
        <v>4000000</v>
      </c>
      <c r="I932" s="15">
        <v>4000000</v>
      </c>
      <c r="J932" s="15" t="s">
        <v>32</v>
      </c>
      <c r="K932" s="15" t="s">
        <v>33</v>
      </c>
      <c r="L932" s="6" t="s">
        <v>101</v>
      </c>
    </row>
    <row r="933" spans="2:12" ht="75">
      <c r="B933" s="5" t="s">
        <v>61</v>
      </c>
      <c r="C933" s="15" t="s">
        <v>441</v>
      </c>
      <c r="D933" s="15" t="s">
        <v>74</v>
      </c>
      <c r="E933" s="15" t="s">
        <v>86</v>
      </c>
      <c r="F933" s="15" t="s">
        <v>93</v>
      </c>
      <c r="G933" s="15" t="s">
        <v>98</v>
      </c>
      <c r="H933" s="15">
        <v>4000000</v>
      </c>
      <c r="I933" s="15">
        <v>4000000</v>
      </c>
      <c r="J933" s="15" t="s">
        <v>32</v>
      </c>
      <c r="K933" s="15" t="s">
        <v>33</v>
      </c>
      <c r="L933" s="6" t="s">
        <v>101</v>
      </c>
    </row>
    <row r="934" spans="2:12" ht="75">
      <c r="B934" s="5">
        <v>801116</v>
      </c>
      <c r="C934" s="15" t="s">
        <v>940</v>
      </c>
      <c r="D934" s="15" t="s">
        <v>80</v>
      </c>
      <c r="E934" s="15" t="s">
        <v>86</v>
      </c>
      <c r="F934" s="15" t="s">
        <v>92</v>
      </c>
      <c r="G934" s="15" t="s">
        <v>98</v>
      </c>
      <c r="H934" s="15">
        <v>2057000</v>
      </c>
      <c r="I934" s="15">
        <v>2057000</v>
      </c>
      <c r="J934" s="15" t="s">
        <v>32</v>
      </c>
      <c r="K934" s="15" t="s">
        <v>33</v>
      </c>
      <c r="L934" s="6" t="s">
        <v>100</v>
      </c>
    </row>
    <row r="935" spans="2:12" ht="75">
      <c r="B935" s="5">
        <v>80111601</v>
      </c>
      <c r="C935" s="15" t="s">
        <v>442</v>
      </c>
      <c r="D935" s="15" t="s">
        <v>74</v>
      </c>
      <c r="E935" s="15" t="s">
        <v>86</v>
      </c>
      <c r="F935" s="15" t="s">
        <v>92</v>
      </c>
      <c r="G935" s="15" t="s">
        <v>98</v>
      </c>
      <c r="H935" s="15">
        <v>6000000</v>
      </c>
      <c r="I935" s="15">
        <v>6000000</v>
      </c>
      <c r="J935" s="15" t="s">
        <v>32</v>
      </c>
      <c r="K935" s="15" t="s">
        <v>33</v>
      </c>
      <c r="L935" s="6" t="s">
        <v>107</v>
      </c>
    </row>
    <row r="936" spans="2:12" ht="60">
      <c r="B936" s="5">
        <v>80111601</v>
      </c>
      <c r="C936" s="15" t="s">
        <v>443</v>
      </c>
      <c r="D936" s="15" t="s">
        <v>81</v>
      </c>
      <c r="E936" s="15" t="s">
        <v>86</v>
      </c>
      <c r="F936" s="15" t="s">
        <v>92</v>
      </c>
      <c r="G936" s="15" t="s">
        <v>98</v>
      </c>
      <c r="H936" s="15">
        <v>14662337</v>
      </c>
      <c r="I936" s="15">
        <v>14662337</v>
      </c>
      <c r="J936" s="15" t="s">
        <v>32</v>
      </c>
      <c r="K936" s="15" t="s">
        <v>33</v>
      </c>
      <c r="L936" s="6" t="s">
        <v>101</v>
      </c>
    </row>
    <row r="937" spans="2:12" ht="60">
      <c r="B937" s="5">
        <v>80111601</v>
      </c>
      <c r="C937" s="15" t="s">
        <v>444</v>
      </c>
      <c r="D937" s="15" t="s">
        <v>81</v>
      </c>
      <c r="E937" s="15" t="s">
        <v>86</v>
      </c>
      <c r="F937" s="15" t="s">
        <v>92</v>
      </c>
      <c r="G937" s="15" t="s">
        <v>98</v>
      </c>
      <c r="H937" s="15">
        <v>94000000</v>
      </c>
      <c r="I937" s="15">
        <v>94000000</v>
      </c>
      <c r="J937" s="15" t="s">
        <v>32</v>
      </c>
      <c r="K937" s="15" t="s">
        <v>33</v>
      </c>
      <c r="L937" s="6" t="s">
        <v>101</v>
      </c>
    </row>
    <row r="938" spans="2:12" ht="45">
      <c r="B938" s="5">
        <v>80111601</v>
      </c>
      <c r="C938" s="15" t="s">
        <v>445</v>
      </c>
      <c r="D938" s="15" t="s">
        <v>81</v>
      </c>
      <c r="E938" s="15" t="s">
        <v>86</v>
      </c>
      <c r="F938" s="15" t="s">
        <v>92</v>
      </c>
      <c r="G938" s="15" t="s">
        <v>98</v>
      </c>
      <c r="H938" s="15">
        <v>23000000</v>
      </c>
      <c r="I938" s="15">
        <v>23000000</v>
      </c>
      <c r="J938" s="15" t="s">
        <v>32</v>
      </c>
      <c r="K938" s="15" t="s">
        <v>33</v>
      </c>
      <c r="L938" s="6" t="s">
        <v>100</v>
      </c>
    </row>
    <row r="939" spans="2:12" ht="75">
      <c r="B939" s="5" t="s">
        <v>61</v>
      </c>
      <c r="C939" s="15" t="s">
        <v>941</v>
      </c>
      <c r="D939" s="15" t="s">
        <v>74</v>
      </c>
      <c r="E939" s="15" t="s">
        <v>86</v>
      </c>
      <c r="F939" s="15" t="s">
        <v>93</v>
      </c>
      <c r="G939" s="15" t="s">
        <v>98</v>
      </c>
      <c r="H939" s="15">
        <v>5241991</v>
      </c>
      <c r="I939" s="15">
        <v>5241991</v>
      </c>
      <c r="J939" s="15" t="s">
        <v>32</v>
      </c>
      <c r="K939" s="15" t="s">
        <v>33</v>
      </c>
      <c r="L939" s="6" t="s">
        <v>103</v>
      </c>
    </row>
    <row r="940" spans="2:12" ht="45">
      <c r="B940" s="5">
        <v>80111601</v>
      </c>
      <c r="C940" s="15" t="s">
        <v>446</v>
      </c>
      <c r="D940" s="15" t="s">
        <v>77</v>
      </c>
      <c r="E940" s="15" t="s">
        <v>87</v>
      </c>
      <c r="F940" s="15" t="s">
        <v>92</v>
      </c>
      <c r="G940" s="15" t="s">
        <v>98</v>
      </c>
      <c r="H940" s="15">
        <v>16000000</v>
      </c>
      <c r="I940" s="15">
        <v>16000000</v>
      </c>
      <c r="J940" s="15" t="s">
        <v>32</v>
      </c>
      <c r="K940" s="15" t="s">
        <v>33</v>
      </c>
      <c r="L940" s="6" t="s">
        <v>104</v>
      </c>
    </row>
    <row r="941" spans="2:12" ht="45">
      <c r="B941" s="5">
        <v>80111601</v>
      </c>
      <c r="C941" s="15" t="s">
        <v>447</v>
      </c>
      <c r="D941" s="15" t="s">
        <v>77</v>
      </c>
      <c r="E941" s="15" t="s">
        <v>87</v>
      </c>
      <c r="F941" s="15" t="s">
        <v>92</v>
      </c>
      <c r="G941" s="15" t="s">
        <v>98</v>
      </c>
      <c r="H941" s="15">
        <v>16000000</v>
      </c>
      <c r="I941" s="15">
        <v>16000000</v>
      </c>
      <c r="J941" s="15" t="s">
        <v>32</v>
      </c>
      <c r="K941" s="15" t="s">
        <v>33</v>
      </c>
      <c r="L941" s="6" t="s">
        <v>104</v>
      </c>
    </row>
    <row r="942" spans="2:12" ht="45">
      <c r="B942" s="5">
        <v>80111601</v>
      </c>
      <c r="C942" s="15" t="s">
        <v>448</v>
      </c>
      <c r="D942" s="15" t="s">
        <v>77</v>
      </c>
      <c r="E942" s="15" t="s">
        <v>87</v>
      </c>
      <c r="F942" s="15" t="s">
        <v>92</v>
      </c>
      <c r="G942" s="15" t="s">
        <v>98</v>
      </c>
      <c r="H942" s="15">
        <v>16000000</v>
      </c>
      <c r="I942" s="15">
        <v>16000000</v>
      </c>
      <c r="J942" s="15" t="s">
        <v>32</v>
      </c>
      <c r="K942" s="15" t="s">
        <v>33</v>
      </c>
      <c r="L942" s="6" t="s">
        <v>104</v>
      </c>
    </row>
    <row r="943" spans="2:12" ht="75">
      <c r="B943" s="5">
        <v>801116</v>
      </c>
      <c r="C943" s="15" t="s">
        <v>449</v>
      </c>
      <c r="D943" s="15" t="s">
        <v>77</v>
      </c>
      <c r="E943" s="15" t="s">
        <v>87</v>
      </c>
      <c r="F943" s="15" t="s">
        <v>92</v>
      </c>
      <c r="G943" s="15" t="s">
        <v>98</v>
      </c>
      <c r="H943" s="15">
        <v>44000000</v>
      </c>
      <c r="I943" s="15">
        <v>44000000</v>
      </c>
      <c r="J943" s="15" t="s">
        <v>32</v>
      </c>
      <c r="K943" s="15" t="s">
        <v>33</v>
      </c>
      <c r="L943" s="6" t="s">
        <v>104</v>
      </c>
    </row>
    <row r="944" spans="2:12" ht="105">
      <c r="B944" s="5">
        <v>94131500</v>
      </c>
      <c r="C944" s="15" t="s">
        <v>792</v>
      </c>
      <c r="D944" s="15" t="s">
        <v>80</v>
      </c>
      <c r="E944" s="15" t="s">
        <v>86</v>
      </c>
      <c r="F944" s="15" t="s">
        <v>92</v>
      </c>
      <c r="G944" s="15" t="s">
        <v>98</v>
      </c>
      <c r="H944" s="15">
        <v>157500</v>
      </c>
      <c r="I944" s="15">
        <v>157500</v>
      </c>
      <c r="J944" s="15" t="s">
        <v>32</v>
      </c>
      <c r="K944" s="15" t="s">
        <v>33</v>
      </c>
      <c r="L944" s="6" t="s">
        <v>101</v>
      </c>
    </row>
    <row r="945" spans="2:12" ht="135">
      <c r="B945" s="5">
        <v>94131500</v>
      </c>
      <c r="C945" s="15" t="s">
        <v>907</v>
      </c>
      <c r="D945" s="15" t="s">
        <v>74</v>
      </c>
      <c r="E945" s="15" t="s">
        <v>86</v>
      </c>
      <c r="F945" s="15" t="s">
        <v>92</v>
      </c>
      <c r="G945" s="15" t="s">
        <v>98</v>
      </c>
      <c r="H945" s="15">
        <v>3342500</v>
      </c>
      <c r="I945" s="15">
        <v>3342500</v>
      </c>
      <c r="J945" s="15" t="s">
        <v>32</v>
      </c>
      <c r="K945" s="15" t="s">
        <v>33</v>
      </c>
      <c r="L945" s="6" t="s">
        <v>104</v>
      </c>
    </row>
    <row r="946" spans="2:12" ht="135">
      <c r="B946" s="5">
        <v>94131500</v>
      </c>
      <c r="C946" s="15" t="s">
        <v>907</v>
      </c>
      <c r="D946" s="15" t="s">
        <v>74</v>
      </c>
      <c r="E946" s="15" t="s">
        <v>86</v>
      </c>
      <c r="F946" s="15" t="s">
        <v>92</v>
      </c>
      <c r="G946" s="15" t="s">
        <v>98</v>
      </c>
      <c r="H946" s="15">
        <v>7500000</v>
      </c>
      <c r="I946" s="15">
        <v>7500000</v>
      </c>
      <c r="J946" s="15" t="s">
        <v>32</v>
      </c>
      <c r="K946" s="15" t="s">
        <v>33</v>
      </c>
      <c r="L946" s="6" t="s">
        <v>104</v>
      </c>
    </row>
    <row r="947" spans="2:12" ht="135">
      <c r="B947" s="5">
        <v>94131500</v>
      </c>
      <c r="C947" s="15" t="s">
        <v>907</v>
      </c>
      <c r="D947" s="15" t="s">
        <v>74</v>
      </c>
      <c r="E947" s="15" t="s">
        <v>86</v>
      </c>
      <c r="F947" s="15" t="s">
        <v>92</v>
      </c>
      <c r="G947" s="15" t="s">
        <v>98</v>
      </c>
      <c r="H947" s="15">
        <v>10000000</v>
      </c>
      <c r="I947" s="15">
        <v>10000000</v>
      </c>
      <c r="J947" s="15" t="s">
        <v>32</v>
      </c>
      <c r="K947" s="15" t="s">
        <v>33</v>
      </c>
      <c r="L947" s="6" t="s">
        <v>104</v>
      </c>
    </row>
    <row r="948" spans="2:12" ht="135">
      <c r="B948" s="5">
        <v>94131500</v>
      </c>
      <c r="C948" s="15" t="s">
        <v>907</v>
      </c>
      <c r="D948" s="15" t="s">
        <v>74</v>
      </c>
      <c r="E948" s="15" t="s">
        <v>86</v>
      </c>
      <c r="F948" s="15" t="s">
        <v>92</v>
      </c>
      <c r="G948" s="15" t="s">
        <v>98</v>
      </c>
      <c r="H948" s="15">
        <v>10000000</v>
      </c>
      <c r="I948" s="15">
        <v>10000000</v>
      </c>
      <c r="J948" s="15" t="s">
        <v>32</v>
      </c>
      <c r="K948" s="15" t="s">
        <v>33</v>
      </c>
      <c r="L948" s="6" t="s">
        <v>104</v>
      </c>
    </row>
    <row r="949" spans="2:12" ht="135">
      <c r="B949" s="5">
        <v>94131500</v>
      </c>
      <c r="C949" s="15" t="s">
        <v>450</v>
      </c>
      <c r="D949" s="15" t="s">
        <v>80</v>
      </c>
      <c r="E949" s="15" t="s">
        <v>86</v>
      </c>
      <c r="F949" s="15" t="s">
        <v>92</v>
      </c>
      <c r="G949" s="15" t="s">
        <v>98</v>
      </c>
      <c r="H949" s="15">
        <v>2464000</v>
      </c>
      <c r="I949" s="15">
        <v>2464000</v>
      </c>
      <c r="J949" s="15" t="s">
        <v>32</v>
      </c>
      <c r="K949" s="15" t="s">
        <v>33</v>
      </c>
      <c r="L949" s="6" t="s">
        <v>103</v>
      </c>
    </row>
    <row r="950" spans="2:12" ht="105">
      <c r="B950" s="5">
        <v>94131500</v>
      </c>
      <c r="C950" s="15" t="s">
        <v>942</v>
      </c>
      <c r="D950" s="15" t="s">
        <v>82</v>
      </c>
      <c r="E950" s="15" t="s">
        <v>86</v>
      </c>
      <c r="F950" s="15" t="s">
        <v>92</v>
      </c>
      <c r="G950" s="15" t="s">
        <v>98</v>
      </c>
      <c r="H950" s="15">
        <v>2300000</v>
      </c>
      <c r="I950" s="15">
        <v>2300000</v>
      </c>
      <c r="J950" s="15" t="s">
        <v>32</v>
      </c>
      <c r="K950" s="15" t="s">
        <v>33</v>
      </c>
      <c r="L950" s="6" t="s">
        <v>109</v>
      </c>
    </row>
    <row r="951" spans="2:12" ht="105">
      <c r="B951" s="5">
        <v>94131500</v>
      </c>
      <c r="C951" s="15" t="s">
        <v>435</v>
      </c>
      <c r="D951" s="15" t="s">
        <v>77</v>
      </c>
      <c r="E951" s="15" t="s">
        <v>87</v>
      </c>
      <c r="F951" s="15" t="s">
        <v>92</v>
      </c>
      <c r="G951" s="15" t="s">
        <v>98</v>
      </c>
      <c r="H951" s="15">
        <v>160000000</v>
      </c>
      <c r="I951" s="15">
        <v>160000000</v>
      </c>
      <c r="J951" s="15" t="s">
        <v>32</v>
      </c>
      <c r="K951" s="15" t="s">
        <v>33</v>
      </c>
      <c r="L951" s="6" t="s">
        <v>104</v>
      </c>
    </row>
    <row r="952" spans="2:12" ht="105">
      <c r="B952" s="5">
        <v>94131500</v>
      </c>
      <c r="C952" s="15" t="s">
        <v>435</v>
      </c>
      <c r="D952" s="15" t="s">
        <v>77</v>
      </c>
      <c r="E952" s="15" t="s">
        <v>87</v>
      </c>
      <c r="F952" s="15" t="s">
        <v>92</v>
      </c>
      <c r="G952" s="15" t="s">
        <v>98</v>
      </c>
      <c r="H952" s="15">
        <v>5400000</v>
      </c>
      <c r="I952" s="15">
        <v>5400000</v>
      </c>
      <c r="J952" s="15" t="s">
        <v>32</v>
      </c>
      <c r="K952" s="15" t="s">
        <v>33</v>
      </c>
      <c r="L952" s="6" t="s">
        <v>104</v>
      </c>
    </row>
    <row r="953" spans="2:12" ht="105">
      <c r="B953" s="5">
        <v>94131500</v>
      </c>
      <c r="C953" s="15" t="s">
        <v>435</v>
      </c>
      <c r="D953" s="15" t="s">
        <v>77</v>
      </c>
      <c r="E953" s="15" t="s">
        <v>87</v>
      </c>
      <c r="F953" s="15" t="s">
        <v>92</v>
      </c>
      <c r="G953" s="15" t="s">
        <v>98</v>
      </c>
      <c r="H953" s="15">
        <v>18900000</v>
      </c>
      <c r="I953" s="15">
        <v>18900000</v>
      </c>
      <c r="J953" s="15" t="s">
        <v>32</v>
      </c>
      <c r="K953" s="15" t="s">
        <v>33</v>
      </c>
      <c r="L953" s="6" t="s">
        <v>104</v>
      </c>
    </row>
    <row r="954" spans="2:12" ht="60">
      <c r="B954" s="5">
        <v>80111601</v>
      </c>
      <c r="C954" s="15" t="s">
        <v>451</v>
      </c>
      <c r="D954" s="15" t="s">
        <v>78</v>
      </c>
      <c r="E954" s="15" t="s">
        <v>86</v>
      </c>
      <c r="F954" s="15" t="s">
        <v>92</v>
      </c>
      <c r="G954" s="15" t="s">
        <v>98</v>
      </c>
      <c r="H954" s="15">
        <v>6600000</v>
      </c>
      <c r="I954" s="15">
        <v>6600000</v>
      </c>
      <c r="J954" s="15" t="s">
        <v>32</v>
      </c>
      <c r="K954" s="15" t="s">
        <v>33</v>
      </c>
      <c r="L954" s="6" t="s">
        <v>104</v>
      </c>
    </row>
    <row r="955" spans="2:12" ht="45">
      <c r="B955" s="5">
        <v>80111601</v>
      </c>
      <c r="C955" s="15" t="s">
        <v>452</v>
      </c>
      <c r="D955" s="15" t="s">
        <v>78</v>
      </c>
      <c r="E955" s="15" t="s">
        <v>86</v>
      </c>
      <c r="F955" s="15" t="s">
        <v>92</v>
      </c>
      <c r="G955" s="15" t="s">
        <v>98</v>
      </c>
      <c r="H955" s="15">
        <v>7500000</v>
      </c>
      <c r="I955" s="15">
        <v>7500000</v>
      </c>
      <c r="J955" s="15" t="s">
        <v>32</v>
      </c>
      <c r="K955" s="15" t="s">
        <v>33</v>
      </c>
      <c r="L955" s="6" t="s">
        <v>104</v>
      </c>
    </row>
    <row r="956" spans="2:12" ht="75">
      <c r="B956" s="5">
        <v>80111601</v>
      </c>
      <c r="C956" s="15" t="s">
        <v>453</v>
      </c>
      <c r="D956" s="15" t="s">
        <v>77</v>
      </c>
      <c r="E956" s="15" t="s">
        <v>87</v>
      </c>
      <c r="F956" s="15" t="s">
        <v>92</v>
      </c>
      <c r="G956" s="15" t="s">
        <v>98</v>
      </c>
      <c r="H956" s="15">
        <v>15000000</v>
      </c>
      <c r="I956" s="15">
        <v>15000000</v>
      </c>
      <c r="J956" s="15" t="s">
        <v>32</v>
      </c>
      <c r="K956" s="15" t="s">
        <v>33</v>
      </c>
      <c r="L956" s="6" t="s">
        <v>104</v>
      </c>
    </row>
    <row r="957" spans="2:12" ht="45">
      <c r="B957" s="5">
        <v>80111601</v>
      </c>
      <c r="C957" s="15" t="s">
        <v>943</v>
      </c>
      <c r="D957" s="15" t="s">
        <v>77</v>
      </c>
      <c r="E957" s="15" t="s">
        <v>87</v>
      </c>
      <c r="F957" s="15" t="s">
        <v>92</v>
      </c>
      <c r="G957" s="15" t="s">
        <v>98</v>
      </c>
      <c r="H957" s="15">
        <v>19200000</v>
      </c>
      <c r="I957" s="15">
        <v>19200000</v>
      </c>
      <c r="J957" s="15" t="s">
        <v>32</v>
      </c>
      <c r="K957" s="15" t="s">
        <v>33</v>
      </c>
      <c r="L957" s="6" t="s">
        <v>104</v>
      </c>
    </row>
    <row r="958" spans="2:12" ht="75">
      <c r="B958" s="5">
        <v>94131500</v>
      </c>
      <c r="C958" s="15" t="s">
        <v>454</v>
      </c>
      <c r="D958" s="15" t="s">
        <v>78</v>
      </c>
      <c r="E958" s="15" t="s">
        <v>86</v>
      </c>
      <c r="F958" s="15" t="s">
        <v>92</v>
      </c>
      <c r="G958" s="15" t="s">
        <v>98</v>
      </c>
      <c r="H958" s="15">
        <v>70000000</v>
      </c>
      <c r="I958" s="15">
        <v>70000000</v>
      </c>
      <c r="J958" s="15" t="s">
        <v>32</v>
      </c>
      <c r="K958" s="15" t="s">
        <v>33</v>
      </c>
      <c r="L958" s="6" t="s">
        <v>110</v>
      </c>
    </row>
    <row r="959" spans="2:12" ht="75">
      <c r="B959" s="5">
        <v>94131500</v>
      </c>
      <c r="C959" s="15" t="s">
        <v>454</v>
      </c>
      <c r="D959" s="15" t="s">
        <v>78</v>
      </c>
      <c r="E959" s="15" t="s">
        <v>86</v>
      </c>
      <c r="F959" s="15" t="s">
        <v>92</v>
      </c>
      <c r="G959" s="15" t="s">
        <v>98</v>
      </c>
      <c r="H959" s="15">
        <v>30000000</v>
      </c>
      <c r="I959" s="15">
        <v>30000000</v>
      </c>
      <c r="J959" s="15" t="s">
        <v>32</v>
      </c>
      <c r="K959" s="15" t="s">
        <v>33</v>
      </c>
      <c r="L959" s="6" t="s">
        <v>110</v>
      </c>
    </row>
    <row r="960" spans="2:12" ht="45">
      <c r="B960" s="5">
        <v>80111601</v>
      </c>
      <c r="C960" s="15" t="s">
        <v>455</v>
      </c>
      <c r="D960" s="15" t="s">
        <v>77</v>
      </c>
      <c r="E960" s="15" t="s">
        <v>87</v>
      </c>
      <c r="F960" s="15" t="s">
        <v>92</v>
      </c>
      <c r="G960" s="15" t="s">
        <v>98</v>
      </c>
      <c r="H960" s="15">
        <v>9000000</v>
      </c>
      <c r="I960" s="15">
        <v>9000000</v>
      </c>
      <c r="J960" s="15" t="s">
        <v>32</v>
      </c>
      <c r="K960" s="15" t="s">
        <v>33</v>
      </c>
      <c r="L960" s="6" t="s">
        <v>104</v>
      </c>
    </row>
    <row r="961" spans="2:12" ht="45">
      <c r="B961" s="5">
        <v>78121502</v>
      </c>
      <c r="C961" s="15" t="s">
        <v>456</v>
      </c>
      <c r="D961" s="15" t="s">
        <v>83</v>
      </c>
      <c r="E961" s="15" t="s">
        <v>86</v>
      </c>
      <c r="F961" s="15" t="s">
        <v>94</v>
      </c>
      <c r="G961" s="15" t="s">
        <v>98</v>
      </c>
      <c r="H961" s="15">
        <v>24000000</v>
      </c>
      <c r="I961" s="15">
        <v>24000000</v>
      </c>
      <c r="J961" s="15" t="s">
        <v>32</v>
      </c>
      <c r="K961" s="15" t="s">
        <v>33</v>
      </c>
      <c r="L961" s="6" t="s">
        <v>104</v>
      </c>
    </row>
    <row r="962" spans="2:12" ht="135">
      <c r="B962" s="5">
        <v>94131500</v>
      </c>
      <c r="C962" s="15" t="s">
        <v>907</v>
      </c>
      <c r="D962" s="15" t="s">
        <v>74</v>
      </c>
      <c r="E962" s="15" t="s">
        <v>86</v>
      </c>
      <c r="F962" s="15" t="s">
        <v>92</v>
      </c>
      <c r="G962" s="15" t="s">
        <v>98</v>
      </c>
      <c r="H962" s="15">
        <v>5099000</v>
      </c>
      <c r="I962" s="15">
        <v>5099000</v>
      </c>
      <c r="J962" s="15" t="s">
        <v>32</v>
      </c>
      <c r="K962" s="15" t="s">
        <v>33</v>
      </c>
      <c r="L962" s="6" t="s">
        <v>104</v>
      </c>
    </row>
    <row r="963" spans="2:12" ht="135">
      <c r="B963" s="5">
        <v>94131500</v>
      </c>
      <c r="C963" s="15" t="s">
        <v>907</v>
      </c>
      <c r="D963" s="15" t="s">
        <v>74</v>
      </c>
      <c r="E963" s="15" t="s">
        <v>86</v>
      </c>
      <c r="F963" s="15" t="s">
        <v>92</v>
      </c>
      <c r="G963" s="15" t="s">
        <v>98</v>
      </c>
      <c r="H963" s="15">
        <v>12994000</v>
      </c>
      <c r="I963" s="15">
        <v>12994000</v>
      </c>
      <c r="J963" s="15" t="s">
        <v>32</v>
      </c>
      <c r="K963" s="15" t="s">
        <v>33</v>
      </c>
      <c r="L963" s="6" t="s">
        <v>104</v>
      </c>
    </row>
    <row r="964" spans="2:12" ht="135">
      <c r="B964" s="5">
        <v>94131500</v>
      </c>
      <c r="C964" s="15" t="s">
        <v>907</v>
      </c>
      <c r="D964" s="15" t="s">
        <v>74</v>
      </c>
      <c r="E964" s="15" t="s">
        <v>86</v>
      </c>
      <c r="F964" s="15" t="s">
        <v>92</v>
      </c>
      <c r="G964" s="15" t="s">
        <v>98</v>
      </c>
      <c r="H964" s="15">
        <v>3750000</v>
      </c>
      <c r="I964" s="15">
        <v>3750000</v>
      </c>
      <c r="J964" s="15" t="s">
        <v>32</v>
      </c>
      <c r="K964" s="15" t="s">
        <v>33</v>
      </c>
      <c r="L964" s="6" t="s">
        <v>104</v>
      </c>
    </row>
    <row r="965" spans="2:12" ht="135">
      <c r="B965" s="5">
        <v>94131500</v>
      </c>
      <c r="C965" s="15" t="s">
        <v>907</v>
      </c>
      <c r="D965" s="15" t="s">
        <v>74</v>
      </c>
      <c r="E965" s="15" t="s">
        <v>86</v>
      </c>
      <c r="F965" s="15" t="s">
        <v>92</v>
      </c>
      <c r="G965" s="15" t="s">
        <v>98</v>
      </c>
      <c r="H965" s="15">
        <v>14000000</v>
      </c>
      <c r="I965" s="15">
        <v>14000000</v>
      </c>
      <c r="J965" s="15" t="s">
        <v>32</v>
      </c>
      <c r="K965" s="15" t="s">
        <v>33</v>
      </c>
      <c r="L965" s="6" t="s">
        <v>104</v>
      </c>
    </row>
    <row r="966" spans="2:12" ht="135">
      <c r="B966" s="5">
        <v>94131500</v>
      </c>
      <c r="C966" s="15" t="s">
        <v>907</v>
      </c>
      <c r="D966" s="15" t="s">
        <v>74</v>
      </c>
      <c r="E966" s="15" t="s">
        <v>86</v>
      </c>
      <c r="F966" s="15" t="s">
        <v>92</v>
      </c>
      <c r="G966" s="15" t="s">
        <v>98</v>
      </c>
      <c r="H966" s="15">
        <v>8000000</v>
      </c>
      <c r="I966" s="15">
        <v>8000000</v>
      </c>
      <c r="J966" s="15" t="s">
        <v>32</v>
      </c>
      <c r="K966" s="15" t="s">
        <v>33</v>
      </c>
      <c r="L966" s="6" t="s">
        <v>104</v>
      </c>
    </row>
    <row r="967" spans="2:12" ht="135">
      <c r="B967" s="5">
        <v>94131500</v>
      </c>
      <c r="C967" s="15" t="s">
        <v>907</v>
      </c>
      <c r="D967" s="15" t="s">
        <v>74</v>
      </c>
      <c r="E967" s="15" t="s">
        <v>86</v>
      </c>
      <c r="F967" s="15" t="s">
        <v>92</v>
      </c>
      <c r="G967" s="15" t="s">
        <v>98</v>
      </c>
      <c r="H967" s="15">
        <v>8000000</v>
      </c>
      <c r="I967" s="15">
        <v>8000000</v>
      </c>
      <c r="J967" s="15" t="s">
        <v>32</v>
      </c>
      <c r="K967" s="15" t="s">
        <v>33</v>
      </c>
      <c r="L967" s="6" t="s">
        <v>104</v>
      </c>
    </row>
    <row r="968" spans="2:12" ht="135">
      <c r="B968" s="5">
        <v>94131500</v>
      </c>
      <c r="C968" s="15" t="s">
        <v>907</v>
      </c>
      <c r="D968" s="15" t="s">
        <v>74</v>
      </c>
      <c r="E968" s="15" t="s">
        <v>86</v>
      </c>
      <c r="F968" s="15" t="s">
        <v>92</v>
      </c>
      <c r="G968" s="15" t="s">
        <v>98</v>
      </c>
      <c r="H968" s="15">
        <v>13557000</v>
      </c>
      <c r="I968" s="15">
        <v>13557000</v>
      </c>
      <c r="J968" s="15" t="s">
        <v>32</v>
      </c>
      <c r="K968" s="15" t="s">
        <v>33</v>
      </c>
      <c r="L968" s="6" t="s">
        <v>104</v>
      </c>
    </row>
    <row r="969" spans="2:12" ht="105">
      <c r="B969" s="5">
        <v>94131500</v>
      </c>
      <c r="C969" s="15" t="s">
        <v>435</v>
      </c>
      <c r="D969" s="15" t="s">
        <v>77</v>
      </c>
      <c r="E969" s="15" t="s">
        <v>87</v>
      </c>
      <c r="F969" s="15" t="s">
        <v>92</v>
      </c>
      <c r="G969" s="15" t="s">
        <v>98</v>
      </c>
      <c r="H969" s="15">
        <v>20000000</v>
      </c>
      <c r="I969" s="15">
        <v>20000000</v>
      </c>
      <c r="J969" s="15" t="s">
        <v>32</v>
      </c>
      <c r="K969" s="15" t="s">
        <v>33</v>
      </c>
      <c r="L969" s="6" t="s">
        <v>104</v>
      </c>
    </row>
    <row r="970" spans="2:12" ht="75">
      <c r="B970" s="5">
        <v>82121500</v>
      </c>
      <c r="C970" s="15" t="s">
        <v>305</v>
      </c>
      <c r="D970" s="15" t="s">
        <v>79</v>
      </c>
      <c r="E970" s="15" t="s">
        <v>86</v>
      </c>
      <c r="F970" s="15" t="s">
        <v>95</v>
      </c>
      <c r="G970" s="15" t="s">
        <v>98</v>
      </c>
      <c r="H970" s="15">
        <v>66300000</v>
      </c>
      <c r="I970" s="15">
        <v>66300000</v>
      </c>
      <c r="J970" s="15" t="s">
        <v>32</v>
      </c>
      <c r="K970" s="15" t="s">
        <v>33</v>
      </c>
      <c r="L970" s="6" t="s">
        <v>104</v>
      </c>
    </row>
    <row r="971" spans="2:12" ht="105">
      <c r="B971" s="5">
        <v>94131500</v>
      </c>
      <c r="C971" s="15" t="s">
        <v>435</v>
      </c>
      <c r="D971" s="15" t="s">
        <v>77</v>
      </c>
      <c r="E971" s="15" t="s">
        <v>87</v>
      </c>
      <c r="F971" s="15" t="s">
        <v>92</v>
      </c>
      <c r="G971" s="15" t="s">
        <v>98</v>
      </c>
      <c r="H971" s="15">
        <v>82900000</v>
      </c>
      <c r="I971" s="15">
        <v>82900000</v>
      </c>
      <c r="J971" s="15" t="s">
        <v>32</v>
      </c>
      <c r="K971" s="15" t="s">
        <v>33</v>
      </c>
      <c r="L971" s="6" t="s">
        <v>104</v>
      </c>
    </row>
    <row r="972" spans="2:12" ht="105">
      <c r="B972" s="5">
        <v>94131500</v>
      </c>
      <c r="C972" s="15" t="s">
        <v>435</v>
      </c>
      <c r="D972" s="15" t="s">
        <v>77</v>
      </c>
      <c r="E972" s="15" t="s">
        <v>87</v>
      </c>
      <c r="F972" s="15" t="s">
        <v>92</v>
      </c>
      <c r="G972" s="15" t="s">
        <v>98</v>
      </c>
      <c r="H972" s="15">
        <v>70000000</v>
      </c>
      <c r="I972" s="15">
        <v>70000000</v>
      </c>
      <c r="J972" s="15" t="s">
        <v>32</v>
      </c>
      <c r="K972" s="15" t="s">
        <v>33</v>
      </c>
      <c r="L972" s="6" t="s">
        <v>104</v>
      </c>
    </row>
    <row r="973" spans="2:12" ht="105">
      <c r="B973" s="5">
        <v>94131500</v>
      </c>
      <c r="C973" s="15" t="s">
        <v>435</v>
      </c>
      <c r="D973" s="15" t="s">
        <v>77</v>
      </c>
      <c r="E973" s="15" t="s">
        <v>87</v>
      </c>
      <c r="F973" s="15" t="s">
        <v>92</v>
      </c>
      <c r="G973" s="15" t="s">
        <v>98</v>
      </c>
      <c r="H973" s="15">
        <v>15000000</v>
      </c>
      <c r="I973" s="15">
        <v>15000000</v>
      </c>
      <c r="J973" s="15" t="s">
        <v>32</v>
      </c>
      <c r="K973" s="15" t="s">
        <v>33</v>
      </c>
      <c r="L973" s="6" t="s">
        <v>104</v>
      </c>
    </row>
    <row r="974" spans="2:12" ht="105">
      <c r="B974" s="5">
        <v>94131500</v>
      </c>
      <c r="C974" s="15" t="s">
        <v>435</v>
      </c>
      <c r="D974" s="15" t="s">
        <v>77</v>
      </c>
      <c r="E974" s="15" t="s">
        <v>87</v>
      </c>
      <c r="F974" s="15" t="s">
        <v>92</v>
      </c>
      <c r="G974" s="15" t="s">
        <v>98</v>
      </c>
      <c r="H974" s="15">
        <v>5800000</v>
      </c>
      <c r="I974" s="15">
        <v>5800000</v>
      </c>
      <c r="J974" s="15" t="s">
        <v>32</v>
      </c>
      <c r="K974" s="15" t="s">
        <v>33</v>
      </c>
      <c r="L974" s="6" t="s">
        <v>104</v>
      </c>
    </row>
    <row r="975" spans="2:12" ht="105">
      <c r="B975" s="5">
        <v>94131500</v>
      </c>
      <c r="C975" s="15" t="s">
        <v>435</v>
      </c>
      <c r="D975" s="15" t="s">
        <v>77</v>
      </c>
      <c r="E975" s="15" t="s">
        <v>87</v>
      </c>
      <c r="F975" s="15" t="s">
        <v>92</v>
      </c>
      <c r="G975" s="15" t="s">
        <v>99</v>
      </c>
      <c r="H975" s="15">
        <f>70000000-5800000-9500000</f>
        <v>54700000</v>
      </c>
      <c r="I975" s="15">
        <f>70000000-5800000-9500000</f>
        <v>54700000</v>
      </c>
      <c r="J975" s="15" t="s">
        <v>32</v>
      </c>
      <c r="K975" s="15" t="s">
        <v>33</v>
      </c>
      <c r="L975" s="6" t="s">
        <v>104</v>
      </c>
    </row>
    <row r="976" spans="2:12" ht="105">
      <c r="B976" s="5">
        <v>94131500</v>
      </c>
      <c r="C976" s="15" t="s">
        <v>435</v>
      </c>
      <c r="D976" s="15" t="s">
        <v>77</v>
      </c>
      <c r="E976" s="15" t="s">
        <v>87</v>
      </c>
      <c r="F976" s="15" t="s">
        <v>92</v>
      </c>
      <c r="G976" s="15" t="s">
        <v>99</v>
      </c>
      <c r="H976" s="15">
        <f>30000000-5000000</f>
        <v>25000000</v>
      </c>
      <c r="I976" s="15">
        <f>30000000-5000000</f>
        <v>25000000</v>
      </c>
      <c r="J976" s="15" t="s">
        <v>32</v>
      </c>
      <c r="K976" s="15" t="s">
        <v>33</v>
      </c>
      <c r="L976" s="6" t="s">
        <v>104</v>
      </c>
    </row>
    <row r="977" spans="2:12" ht="105">
      <c r="B977" s="5">
        <v>94131500</v>
      </c>
      <c r="C977" s="15" t="s">
        <v>435</v>
      </c>
      <c r="D977" s="15" t="s">
        <v>77</v>
      </c>
      <c r="E977" s="15" t="s">
        <v>87</v>
      </c>
      <c r="F977" s="15" t="s">
        <v>92</v>
      </c>
      <c r="G977" s="15" t="s">
        <v>99</v>
      </c>
      <c r="H977" s="15">
        <f>45000000+9500000-3500000</f>
        <v>51000000</v>
      </c>
      <c r="I977" s="15">
        <f>45000000+9500000-3500000</f>
        <v>51000000</v>
      </c>
      <c r="J977" s="15" t="s">
        <v>32</v>
      </c>
      <c r="K977" s="15" t="s">
        <v>33</v>
      </c>
      <c r="L977" s="6" t="s">
        <v>104</v>
      </c>
    </row>
    <row r="978" spans="2:12" ht="105">
      <c r="B978" s="5">
        <v>94131500</v>
      </c>
      <c r="C978" s="15" t="s">
        <v>435</v>
      </c>
      <c r="D978" s="15" t="s">
        <v>77</v>
      </c>
      <c r="E978" s="15" t="s">
        <v>87</v>
      </c>
      <c r="F978" s="15" t="s">
        <v>92</v>
      </c>
      <c r="G978" s="15" t="s">
        <v>99</v>
      </c>
      <c r="H978" s="15">
        <v>10800000</v>
      </c>
      <c r="I978" s="15">
        <v>10800000</v>
      </c>
      <c r="J978" s="15" t="s">
        <v>32</v>
      </c>
      <c r="K978" s="15" t="s">
        <v>33</v>
      </c>
      <c r="L978" s="6" t="s">
        <v>104</v>
      </c>
    </row>
    <row r="979" spans="2:12" ht="90">
      <c r="B979" s="5">
        <v>80111601</v>
      </c>
      <c r="C979" s="15" t="s">
        <v>944</v>
      </c>
      <c r="D979" s="15" t="s">
        <v>79</v>
      </c>
      <c r="E979" s="15" t="s">
        <v>86</v>
      </c>
      <c r="F979" s="15" t="s">
        <v>92</v>
      </c>
      <c r="G979" s="15" t="s">
        <v>98</v>
      </c>
      <c r="H979" s="15">
        <v>6450000</v>
      </c>
      <c r="I979" s="15">
        <v>6450000</v>
      </c>
      <c r="J979" s="15" t="s">
        <v>32</v>
      </c>
      <c r="K979" s="15" t="s">
        <v>33</v>
      </c>
      <c r="L979" s="6" t="s">
        <v>107</v>
      </c>
    </row>
    <row r="980" spans="2:12" ht="90">
      <c r="B980" s="5">
        <v>94131500</v>
      </c>
      <c r="C980" s="15" t="s">
        <v>945</v>
      </c>
      <c r="D980" s="15" t="s">
        <v>81</v>
      </c>
      <c r="E980" s="15" t="s">
        <v>86</v>
      </c>
      <c r="F980" s="15" t="s">
        <v>92</v>
      </c>
      <c r="G980" s="15" t="s">
        <v>98</v>
      </c>
      <c r="H980" s="15">
        <f>2000000+1186000+16400000+1500000+413500</f>
        <v>21499500</v>
      </c>
      <c r="I980" s="15">
        <f>2000000+1186000+16400000+1500000+413500</f>
        <v>21499500</v>
      </c>
      <c r="J980" s="15" t="s">
        <v>32</v>
      </c>
      <c r="K980" s="15" t="s">
        <v>33</v>
      </c>
      <c r="L980" s="6" t="s">
        <v>107</v>
      </c>
    </row>
    <row r="981" spans="2:12" ht="90">
      <c r="B981" s="5">
        <v>94131500</v>
      </c>
      <c r="C981" s="15" t="s">
        <v>945</v>
      </c>
      <c r="D981" s="15" t="s">
        <v>81</v>
      </c>
      <c r="E981" s="15" t="s">
        <v>86</v>
      </c>
      <c r="F981" s="15" t="s">
        <v>92</v>
      </c>
      <c r="G981" s="15" t="s">
        <v>98</v>
      </c>
      <c r="H981" s="15">
        <v>1414000</v>
      </c>
      <c r="I981" s="15">
        <v>1414000</v>
      </c>
      <c r="J981" s="15" t="s">
        <v>32</v>
      </c>
      <c r="K981" s="15" t="s">
        <v>33</v>
      </c>
      <c r="L981" s="6" t="s">
        <v>107</v>
      </c>
    </row>
    <row r="982" spans="2:12" ht="60">
      <c r="B982" s="5">
        <v>80111601</v>
      </c>
      <c r="C982" s="15" t="s">
        <v>457</v>
      </c>
      <c r="D982" s="15" t="s">
        <v>77</v>
      </c>
      <c r="E982" s="15" t="s">
        <v>87</v>
      </c>
      <c r="F982" s="15" t="s">
        <v>92</v>
      </c>
      <c r="G982" s="15" t="s">
        <v>98</v>
      </c>
      <c r="H982" s="15">
        <v>15600000</v>
      </c>
      <c r="I982" s="15">
        <v>15600000</v>
      </c>
      <c r="J982" s="15" t="s">
        <v>32</v>
      </c>
      <c r="K982" s="15" t="s">
        <v>33</v>
      </c>
      <c r="L982" s="6" t="s">
        <v>107</v>
      </c>
    </row>
    <row r="983" spans="2:12" ht="75">
      <c r="B983" s="5">
        <v>80111601</v>
      </c>
      <c r="C983" s="15" t="s">
        <v>458</v>
      </c>
      <c r="D983" s="15" t="s">
        <v>77</v>
      </c>
      <c r="E983" s="15" t="s">
        <v>87</v>
      </c>
      <c r="F983" s="15" t="s">
        <v>92</v>
      </c>
      <c r="G983" s="15" t="s">
        <v>98</v>
      </c>
      <c r="H983" s="15">
        <v>52600000</v>
      </c>
      <c r="I983" s="15">
        <v>52600000</v>
      </c>
      <c r="J983" s="15" t="s">
        <v>32</v>
      </c>
      <c r="K983" s="15" t="s">
        <v>33</v>
      </c>
      <c r="L983" s="6" t="s">
        <v>107</v>
      </c>
    </row>
    <row r="984" spans="2:12" ht="90">
      <c r="B984" s="5">
        <v>94131500</v>
      </c>
      <c r="C984" s="15" t="s">
        <v>459</v>
      </c>
      <c r="D984" s="15" t="s">
        <v>82</v>
      </c>
      <c r="E984" s="15" t="s">
        <v>86</v>
      </c>
      <c r="F984" s="15" t="s">
        <v>92</v>
      </c>
      <c r="G984" s="15" t="s">
        <v>98</v>
      </c>
      <c r="H984" s="15">
        <v>45000000</v>
      </c>
      <c r="I984" s="15">
        <v>45000000</v>
      </c>
      <c r="J984" s="15" t="s">
        <v>32</v>
      </c>
      <c r="K984" s="15" t="s">
        <v>33</v>
      </c>
      <c r="L984" s="6" t="s">
        <v>101</v>
      </c>
    </row>
    <row r="985" spans="2:12" ht="90">
      <c r="B985" s="5">
        <v>94131500</v>
      </c>
      <c r="C985" s="15" t="s">
        <v>459</v>
      </c>
      <c r="D985" s="15" t="s">
        <v>82</v>
      </c>
      <c r="E985" s="15" t="s">
        <v>86</v>
      </c>
      <c r="F985" s="15" t="s">
        <v>92</v>
      </c>
      <c r="G985" s="15" t="s">
        <v>98</v>
      </c>
      <c r="H985" s="15">
        <v>10000000</v>
      </c>
      <c r="I985" s="15">
        <v>10000000</v>
      </c>
      <c r="J985" s="15" t="s">
        <v>32</v>
      </c>
      <c r="K985" s="15" t="s">
        <v>33</v>
      </c>
      <c r="L985" s="6" t="s">
        <v>101</v>
      </c>
    </row>
    <row r="986" spans="2:12" ht="45">
      <c r="B986" s="5">
        <v>80111601</v>
      </c>
      <c r="C986" s="15" t="s">
        <v>460</v>
      </c>
      <c r="D986" s="15" t="s">
        <v>82</v>
      </c>
      <c r="E986" s="15" t="s">
        <v>86</v>
      </c>
      <c r="F986" s="15" t="s">
        <v>92</v>
      </c>
      <c r="G986" s="15" t="s">
        <v>98</v>
      </c>
      <c r="H986" s="15">
        <v>5000000</v>
      </c>
      <c r="I986" s="15">
        <v>5000000</v>
      </c>
      <c r="J986" s="15" t="s">
        <v>32</v>
      </c>
      <c r="K986" s="15" t="s">
        <v>33</v>
      </c>
      <c r="L986" s="6" t="s">
        <v>101</v>
      </c>
    </row>
    <row r="987" spans="2:12" ht="105">
      <c r="B987" s="5">
        <v>94131500</v>
      </c>
      <c r="C987" s="15" t="s">
        <v>937</v>
      </c>
      <c r="D987" s="15" t="s">
        <v>74</v>
      </c>
      <c r="E987" s="15" t="s">
        <v>86</v>
      </c>
      <c r="F987" s="15" t="s">
        <v>92</v>
      </c>
      <c r="G987" s="15" t="s">
        <v>99</v>
      </c>
      <c r="H987" s="15">
        <v>28500000</v>
      </c>
      <c r="I987" s="15">
        <v>28500000</v>
      </c>
      <c r="J987" s="15" t="s">
        <v>32</v>
      </c>
      <c r="K987" s="15" t="s">
        <v>33</v>
      </c>
      <c r="L987" s="6" t="s">
        <v>108</v>
      </c>
    </row>
    <row r="988" spans="2:12" ht="105">
      <c r="B988" s="5">
        <v>94131500</v>
      </c>
      <c r="C988" s="15" t="s">
        <v>937</v>
      </c>
      <c r="D988" s="15" t="s">
        <v>74</v>
      </c>
      <c r="E988" s="15" t="s">
        <v>86</v>
      </c>
      <c r="F988" s="15" t="s">
        <v>92</v>
      </c>
      <c r="G988" s="15" t="s">
        <v>98</v>
      </c>
      <c r="H988" s="15">
        <v>40000000</v>
      </c>
      <c r="I988" s="15">
        <v>40000000</v>
      </c>
      <c r="J988" s="15" t="s">
        <v>32</v>
      </c>
      <c r="K988" s="15" t="s">
        <v>33</v>
      </c>
      <c r="L988" s="6" t="s">
        <v>108</v>
      </c>
    </row>
    <row r="989" spans="2:12" ht="60">
      <c r="B989" s="5">
        <v>93141701</v>
      </c>
      <c r="C989" s="15" t="s">
        <v>946</v>
      </c>
      <c r="D989" s="15" t="s">
        <v>74</v>
      </c>
      <c r="E989" s="15" t="s">
        <v>86</v>
      </c>
      <c r="F989" s="15" t="s">
        <v>96</v>
      </c>
      <c r="G989" s="15" t="s">
        <v>98</v>
      </c>
      <c r="H989" s="15">
        <v>2000000</v>
      </c>
      <c r="I989" s="15">
        <v>2000000</v>
      </c>
      <c r="J989" s="15" t="s">
        <v>32</v>
      </c>
      <c r="K989" s="15" t="s">
        <v>33</v>
      </c>
      <c r="L989" s="6" t="s">
        <v>101</v>
      </c>
    </row>
    <row r="990" spans="2:12" ht="60">
      <c r="B990" s="5" t="s">
        <v>50</v>
      </c>
      <c r="C990" s="15" t="s">
        <v>947</v>
      </c>
      <c r="D990" s="15" t="s">
        <v>74</v>
      </c>
      <c r="E990" s="15" t="s">
        <v>86</v>
      </c>
      <c r="F990" s="15" t="s">
        <v>95</v>
      </c>
      <c r="G990" s="15" t="s">
        <v>98</v>
      </c>
      <c r="H990" s="15">
        <v>15000000</v>
      </c>
      <c r="I990" s="15">
        <v>15000000</v>
      </c>
      <c r="J990" s="15" t="s">
        <v>32</v>
      </c>
      <c r="K990" s="15" t="s">
        <v>33</v>
      </c>
      <c r="L990" s="6" t="s">
        <v>101</v>
      </c>
    </row>
    <row r="991" spans="2:12" ht="75">
      <c r="B991" s="5">
        <v>82121500</v>
      </c>
      <c r="C991" s="15" t="s">
        <v>793</v>
      </c>
      <c r="D991" s="15" t="s">
        <v>80</v>
      </c>
      <c r="E991" s="15" t="s">
        <v>86</v>
      </c>
      <c r="F991" s="15" t="s">
        <v>95</v>
      </c>
      <c r="G991" s="15" t="s">
        <v>98</v>
      </c>
      <c r="H991" s="15">
        <f>21050000-6000000-3000000-8100000</f>
        <v>3950000</v>
      </c>
      <c r="I991" s="15">
        <f>21050000-6000000-3000000-8100000</f>
        <v>3950000</v>
      </c>
      <c r="J991" s="15" t="s">
        <v>32</v>
      </c>
      <c r="K991" s="15" t="s">
        <v>33</v>
      </c>
      <c r="L991" s="6" t="s">
        <v>100</v>
      </c>
    </row>
    <row r="992" spans="2:12" ht="60">
      <c r="B992" s="5">
        <v>94131500</v>
      </c>
      <c r="C992" s="15" t="s">
        <v>939</v>
      </c>
      <c r="D992" s="15" t="s">
        <v>82</v>
      </c>
      <c r="E992" s="15" t="s">
        <v>86</v>
      </c>
      <c r="F992" s="15" t="s">
        <v>92</v>
      </c>
      <c r="G992" s="15" t="s">
        <v>99</v>
      </c>
      <c r="H992" s="15">
        <v>3000000</v>
      </c>
      <c r="I992" s="15">
        <v>3000000</v>
      </c>
      <c r="J992" s="15" t="s">
        <v>32</v>
      </c>
      <c r="K992" s="15" t="s">
        <v>33</v>
      </c>
      <c r="L992" s="6" t="s">
        <v>101</v>
      </c>
    </row>
    <row r="993" spans="2:12" ht="60">
      <c r="B993" s="5">
        <v>94131500</v>
      </c>
      <c r="C993" s="15" t="s">
        <v>939</v>
      </c>
      <c r="D993" s="15" t="s">
        <v>82</v>
      </c>
      <c r="E993" s="15" t="s">
        <v>86</v>
      </c>
      <c r="F993" s="15" t="s">
        <v>92</v>
      </c>
      <c r="G993" s="15" t="s">
        <v>98</v>
      </c>
      <c r="H993" s="15">
        <v>400000</v>
      </c>
      <c r="I993" s="15">
        <v>400000</v>
      </c>
      <c r="J993" s="15" t="s">
        <v>32</v>
      </c>
      <c r="K993" s="15" t="s">
        <v>33</v>
      </c>
      <c r="L993" s="6" t="s">
        <v>101</v>
      </c>
    </row>
    <row r="994" spans="2:12" ht="60">
      <c r="B994" s="5">
        <v>801116</v>
      </c>
      <c r="C994" s="15" t="s">
        <v>461</v>
      </c>
      <c r="D994" s="15" t="s">
        <v>79</v>
      </c>
      <c r="E994" s="15" t="s">
        <v>86</v>
      </c>
      <c r="F994" s="15" t="s">
        <v>92</v>
      </c>
      <c r="G994" s="15" t="s">
        <v>98</v>
      </c>
      <c r="H994" s="15">
        <v>12000000</v>
      </c>
      <c r="I994" s="15">
        <v>12000000</v>
      </c>
      <c r="J994" s="15" t="s">
        <v>32</v>
      </c>
      <c r="K994" s="15" t="s">
        <v>33</v>
      </c>
      <c r="L994" s="6" t="s">
        <v>100</v>
      </c>
    </row>
    <row r="995" spans="2:12" ht="90">
      <c r="B995" s="5" t="s">
        <v>44</v>
      </c>
      <c r="C995" s="15" t="s">
        <v>948</v>
      </c>
      <c r="D995" s="15" t="s">
        <v>80</v>
      </c>
      <c r="E995" s="15" t="s">
        <v>86</v>
      </c>
      <c r="F995" s="15" t="s">
        <v>93</v>
      </c>
      <c r="G995" s="15" t="s">
        <v>99</v>
      </c>
      <c r="H995" s="15">
        <v>16900000</v>
      </c>
      <c r="I995" s="15">
        <v>16900000</v>
      </c>
      <c r="J995" s="15" t="s">
        <v>32</v>
      </c>
      <c r="K995" s="15" t="s">
        <v>33</v>
      </c>
      <c r="L995" s="6" t="s">
        <v>100</v>
      </c>
    </row>
    <row r="996" spans="2:12" ht="75">
      <c r="B996" s="5" t="s">
        <v>48</v>
      </c>
      <c r="C996" s="15" t="s">
        <v>949</v>
      </c>
      <c r="D996" s="15" t="s">
        <v>80</v>
      </c>
      <c r="E996" s="15" t="s">
        <v>86</v>
      </c>
      <c r="F996" s="15" t="s">
        <v>95</v>
      </c>
      <c r="G996" s="15" t="s">
        <v>99</v>
      </c>
      <c r="H996" s="15">
        <v>27000000</v>
      </c>
      <c r="I996" s="15">
        <v>27000000</v>
      </c>
      <c r="J996" s="15" t="s">
        <v>32</v>
      </c>
      <c r="K996" s="15" t="s">
        <v>33</v>
      </c>
      <c r="L996" s="6" t="s">
        <v>100</v>
      </c>
    </row>
    <row r="997" spans="2:12" ht="105">
      <c r="B997" s="5" t="s">
        <v>51</v>
      </c>
      <c r="C997" s="15" t="s">
        <v>950</v>
      </c>
      <c r="D997" s="15" t="s">
        <v>80</v>
      </c>
      <c r="E997" s="15" t="s">
        <v>86</v>
      </c>
      <c r="F997" s="15" t="s">
        <v>96</v>
      </c>
      <c r="G997" s="15" t="s">
        <v>99</v>
      </c>
      <c r="H997" s="15">
        <v>442063000</v>
      </c>
      <c r="I997" s="15">
        <v>442063000</v>
      </c>
      <c r="J997" s="15" t="s">
        <v>32</v>
      </c>
      <c r="K997" s="15" t="s">
        <v>33</v>
      </c>
      <c r="L997" s="6" t="s">
        <v>100</v>
      </c>
    </row>
    <row r="998" spans="2:12" ht="105">
      <c r="B998" s="5" t="s">
        <v>51</v>
      </c>
      <c r="C998" s="15" t="s">
        <v>950</v>
      </c>
      <c r="D998" s="15" t="s">
        <v>80</v>
      </c>
      <c r="E998" s="15" t="s">
        <v>86</v>
      </c>
      <c r="F998" s="15" t="s">
        <v>96</v>
      </c>
      <c r="G998" s="15" t="s">
        <v>99</v>
      </c>
      <c r="H998" s="15">
        <v>15400000</v>
      </c>
      <c r="I998" s="15">
        <v>15400000</v>
      </c>
      <c r="J998" s="15" t="s">
        <v>32</v>
      </c>
      <c r="K998" s="15" t="s">
        <v>33</v>
      </c>
      <c r="L998" s="6" t="s">
        <v>100</v>
      </c>
    </row>
    <row r="999" spans="2:12" ht="60">
      <c r="B999" s="5">
        <v>93141701</v>
      </c>
      <c r="C999" s="15" t="s">
        <v>951</v>
      </c>
      <c r="D999" s="15" t="s">
        <v>80</v>
      </c>
      <c r="E999" s="15" t="s">
        <v>86</v>
      </c>
      <c r="F999" s="15" t="s">
        <v>96</v>
      </c>
      <c r="G999" s="15" t="s">
        <v>99</v>
      </c>
      <c r="H999" s="15">
        <v>51437000</v>
      </c>
      <c r="I999" s="15">
        <v>51437000</v>
      </c>
      <c r="J999" s="15" t="s">
        <v>32</v>
      </c>
      <c r="K999" s="15" t="s">
        <v>33</v>
      </c>
      <c r="L999" s="6" t="s">
        <v>100</v>
      </c>
    </row>
    <row r="1000" spans="2:12" ht="105">
      <c r="B1000" s="5">
        <v>94131500</v>
      </c>
      <c r="C1000" s="15" t="s">
        <v>462</v>
      </c>
      <c r="D1000" s="15" t="s">
        <v>80</v>
      </c>
      <c r="E1000" s="15" t="s">
        <v>86</v>
      </c>
      <c r="F1000" s="15" t="s">
        <v>92</v>
      </c>
      <c r="G1000" s="15" t="s">
        <v>99</v>
      </c>
      <c r="H1000" s="15">
        <v>81000000</v>
      </c>
      <c r="I1000" s="15">
        <v>81000000</v>
      </c>
      <c r="J1000" s="15" t="s">
        <v>32</v>
      </c>
      <c r="K1000" s="15" t="s">
        <v>33</v>
      </c>
      <c r="L1000" s="6" t="s">
        <v>100</v>
      </c>
    </row>
    <row r="1001" spans="2:12" ht="75">
      <c r="B1001" s="5">
        <v>94131500</v>
      </c>
      <c r="C1001" s="15" t="s">
        <v>463</v>
      </c>
      <c r="D1001" s="15" t="s">
        <v>80</v>
      </c>
      <c r="E1001" s="15" t="s">
        <v>86</v>
      </c>
      <c r="F1001" s="15" t="s">
        <v>92</v>
      </c>
      <c r="G1001" s="15" t="s">
        <v>99</v>
      </c>
      <c r="H1001" s="15">
        <v>79844000</v>
      </c>
      <c r="I1001" s="15">
        <v>79844000</v>
      </c>
      <c r="J1001" s="15" t="s">
        <v>32</v>
      </c>
      <c r="K1001" s="15" t="s">
        <v>33</v>
      </c>
      <c r="L1001" s="6" t="s">
        <v>100</v>
      </c>
    </row>
    <row r="1002" spans="2:12" ht="90">
      <c r="B1002" s="5">
        <v>94131500</v>
      </c>
      <c r="C1002" s="15" t="s">
        <v>952</v>
      </c>
      <c r="D1002" s="15" t="s">
        <v>80</v>
      </c>
      <c r="E1002" s="15" t="s">
        <v>86</v>
      </c>
      <c r="F1002" s="15" t="s">
        <v>92</v>
      </c>
      <c r="G1002" s="15" t="s">
        <v>99</v>
      </c>
      <c r="H1002" s="15">
        <v>85804000</v>
      </c>
      <c r="I1002" s="15">
        <v>85804000</v>
      </c>
      <c r="J1002" s="15" t="s">
        <v>32</v>
      </c>
      <c r="K1002" s="15" t="s">
        <v>33</v>
      </c>
      <c r="L1002" s="6" t="s">
        <v>100</v>
      </c>
    </row>
    <row r="1003" spans="2:12" ht="90">
      <c r="B1003" s="5">
        <v>94131500</v>
      </c>
      <c r="C1003" s="15" t="s">
        <v>464</v>
      </c>
      <c r="D1003" s="15" t="s">
        <v>80</v>
      </c>
      <c r="E1003" s="15" t="s">
        <v>86</v>
      </c>
      <c r="F1003" s="15" t="s">
        <v>92</v>
      </c>
      <c r="G1003" s="15" t="s">
        <v>99</v>
      </c>
      <c r="H1003" s="15">
        <v>225450000</v>
      </c>
      <c r="I1003" s="15">
        <v>225450000</v>
      </c>
      <c r="J1003" s="15" t="s">
        <v>32</v>
      </c>
      <c r="K1003" s="15" t="s">
        <v>33</v>
      </c>
      <c r="L1003" s="6" t="s">
        <v>100</v>
      </c>
    </row>
    <row r="1004" spans="2:12" ht="90">
      <c r="B1004" s="5">
        <v>94131500</v>
      </c>
      <c r="C1004" s="15" t="s">
        <v>465</v>
      </c>
      <c r="D1004" s="15" t="s">
        <v>82</v>
      </c>
      <c r="E1004" s="15" t="s">
        <v>86</v>
      </c>
      <c r="F1004" s="15" t="s">
        <v>92</v>
      </c>
      <c r="G1004" s="15" t="s">
        <v>99</v>
      </c>
      <c r="H1004" s="15">
        <v>219502000</v>
      </c>
      <c r="I1004" s="15">
        <v>219502000</v>
      </c>
      <c r="J1004" s="15" t="s">
        <v>32</v>
      </c>
      <c r="K1004" s="15" t="s">
        <v>33</v>
      </c>
      <c r="L1004" s="6" t="s">
        <v>100</v>
      </c>
    </row>
    <row r="1005" spans="2:12" ht="105">
      <c r="B1005" s="5">
        <v>94131500</v>
      </c>
      <c r="C1005" s="15" t="s">
        <v>466</v>
      </c>
      <c r="D1005" s="15" t="s">
        <v>80</v>
      </c>
      <c r="E1005" s="15" t="s">
        <v>86</v>
      </c>
      <c r="F1005" s="15" t="s">
        <v>92</v>
      </c>
      <c r="G1005" s="15" t="s">
        <v>99</v>
      </c>
      <c r="H1005" s="15">
        <v>219600000</v>
      </c>
      <c r="I1005" s="15">
        <v>219600000</v>
      </c>
      <c r="J1005" s="15" t="s">
        <v>32</v>
      </c>
      <c r="K1005" s="15" t="s">
        <v>33</v>
      </c>
      <c r="L1005" s="6" t="s">
        <v>100</v>
      </c>
    </row>
    <row r="1006" spans="2:12" ht="105">
      <c r="B1006" s="5">
        <v>94131500</v>
      </c>
      <c r="C1006" s="15" t="s">
        <v>467</v>
      </c>
      <c r="D1006" s="15" t="s">
        <v>80</v>
      </c>
      <c r="E1006" s="15" t="s">
        <v>86</v>
      </c>
      <c r="F1006" s="15" t="s">
        <v>92</v>
      </c>
      <c r="G1006" s="15" t="s">
        <v>99</v>
      </c>
      <c r="H1006" s="15">
        <v>155000000</v>
      </c>
      <c r="I1006" s="15">
        <v>155000000</v>
      </c>
      <c r="J1006" s="15" t="s">
        <v>32</v>
      </c>
      <c r="K1006" s="15" t="s">
        <v>33</v>
      </c>
      <c r="L1006" s="6" t="s">
        <v>100</v>
      </c>
    </row>
    <row r="1007" spans="2:12" ht="60">
      <c r="B1007" s="5">
        <v>80111601</v>
      </c>
      <c r="C1007" s="15" t="s">
        <v>349</v>
      </c>
      <c r="D1007" s="15" t="s">
        <v>80</v>
      </c>
      <c r="E1007" s="15" t="s">
        <v>86</v>
      </c>
      <c r="F1007" s="15" t="s">
        <v>92</v>
      </c>
      <c r="G1007" s="15" t="s">
        <v>99</v>
      </c>
      <c r="H1007" s="15">
        <v>2000000</v>
      </c>
      <c r="I1007" s="15">
        <v>2000000</v>
      </c>
      <c r="J1007" s="15" t="s">
        <v>32</v>
      </c>
      <c r="K1007" s="15" t="s">
        <v>33</v>
      </c>
      <c r="L1007" s="6" t="s">
        <v>100</v>
      </c>
    </row>
    <row r="1008" spans="2:12" ht="90">
      <c r="B1008" s="5">
        <v>80111601</v>
      </c>
      <c r="C1008" s="15" t="s">
        <v>468</v>
      </c>
      <c r="D1008" s="15" t="s">
        <v>80</v>
      </c>
      <c r="E1008" s="15" t="s">
        <v>86</v>
      </c>
      <c r="F1008" s="15" t="s">
        <v>92</v>
      </c>
      <c r="G1008" s="15" t="s">
        <v>99</v>
      </c>
      <c r="H1008" s="15">
        <v>4000000</v>
      </c>
      <c r="I1008" s="15">
        <v>4000000</v>
      </c>
      <c r="J1008" s="15" t="s">
        <v>32</v>
      </c>
      <c r="K1008" s="15" t="s">
        <v>33</v>
      </c>
      <c r="L1008" s="6" t="s">
        <v>100</v>
      </c>
    </row>
    <row r="1009" spans="2:12" ht="60">
      <c r="B1009" s="5">
        <v>80111601</v>
      </c>
      <c r="C1009" s="15" t="s">
        <v>353</v>
      </c>
      <c r="D1009" s="15" t="s">
        <v>80</v>
      </c>
      <c r="E1009" s="15" t="s">
        <v>86</v>
      </c>
      <c r="F1009" s="15" t="s">
        <v>92</v>
      </c>
      <c r="G1009" s="15" t="s">
        <v>99</v>
      </c>
      <c r="H1009" s="15">
        <f>700000-12613</f>
        <v>687387</v>
      </c>
      <c r="I1009" s="15">
        <f>700000-12613</f>
        <v>687387</v>
      </c>
      <c r="J1009" s="15" t="s">
        <v>32</v>
      </c>
      <c r="K1009" s="15" t="s">
        <v>33</v>
      </c>
      <c r="L1009" s="6" t="s">
        <v>100</v>
      </c>
    </row>
    <row r="1010" spans="2:12" ht="60">
      <c r="B1010" s="5">
        <v>80111601</v>
      </c>
      <c r="C1010" s="15" t="s">
        <v>353</v>
      </c>
      <c r="D1010" s="15" t="s">
        <v>80</v>
      </c>
      <c r="E1010" s="15" t="s">
        <v>86</v>
      </c>
      <c r="F1010" s="15" t="s">
        <v>92</v>
      </c>
      <c r="G1010" s="15" t="s">
        <v>99</v>
      </c>
      <c r="H1010" s="15">
        <v>1312613</v>
      </c>
      <c r="I1010" s="15">
        <v>1312613</v>
      </c>
      <c r="J1010" s="15" t="s">
        <v>32</v>
      </c>
      <c r="K1010" s="15" t="s">
        <v>33</v>
      </c>
      <c r="L1010" s="6" t="s">
        <v>100</v>
      </c>
    </row>
    <row r="1011" spans="2:12" ht="90">
      <c r="B1011" s="5">
        <v>94131500</v>
      </c>
      <c r="C1011" s="15" t="s">
        <v>469</v>
      </c>
      <c r="D1011" s="15" t="s">
        <v>80</v>
      </c>
      <c r="E1011" s="15" t="s">
        <v>86</v>
      </c>
      <c r="F1011" s="15" t="s">
        <v>92</v>
      </c>
      <c r="G1011" s="15" t="s">
        <v>99</v>
      </c>
      <c r="H1011" s="15">
        <v>33000000</v>
      </c>
      <c r="I1011" s="15">
        <v>33000000</v>
      </c>
      <c r="J1011" s="15" t="s">
        <v>32</v>
      </c>
      <c r="K1011" s="15" t="s">
        <v>33</v>
      </c>
      <c r="L1011" s="6" t="s">
        <v>100</v>
      </c>
    </row>
    <row r="1012" spans="2:12" ht="105">
      <c r="B1012" s="5">
        <v>94131500</v>
      </c>
      <c r="C1012" s="15" t="s">
        <v>792</v>
      </c>
      <c r="D1012" s="15" t="s">
        <v>80</v>
      </c>
      <c r="E1012" s="15" t="s">
        <v>86</v>
      </c>
      <c r="F1012" s="15" t="s">
        <v>92</v>
      </c>
      <c r="G1012" s="15" t="s">
        <v>99</v>
      </c>
      <c r="H1012" s="15">
        <v>70000000</v>
      </c>
      <c r="I1012" s="15">
        <v>70000000</v>
      </c>
      <c r="J1012" s="15" t="s">
        <v>32</v>
      </c>
      <c r="K1012" s="15" t="s">
        <v>33</v>
      </c>
      <c r="L1012" s="6" t="s">
        <v>100</v>
      </c>
    </row>
    <row r="1013" spans="2:12" ht="60">
      <c r="B1013" s="5">
        <v>94131500</v>
      </c>
      <c r="C1013" s="15" t="s">
        <v>470</v>
      </c>
      <c r="D1013" s="15" t="s">
        <v>80</v>
      </c>
      <c r="E1013" s="15" t="s">
        <v>86</v>
      </c>
      <c r="F1013" s="15" t="s">
        <v>92</v>
      </c>
      <c r="G1013" s="15" t="s">
        <v>99</v>
      </c>
      <c r="H1013" s="15">
        <v>50000000</v>
      </c>
      <c r="I1013" s="15">
        <v>50000000</v>
      </c>
      <c r="J1013" s="15" t="s">
        <v>32</v>
      </c>
      <c r="K1013" s="15" t="s">
        <v>33</v>
      </c>
      <c r="L1013" s="6" t="s">
        <v>100</v>
      </c>
    </row>
    <row r="1014" spans="2:12" ht="75">
      <c r="B1014" s="5">
        <v>94131500</v>
      </c>
      <c r="C1014" s="15" t="s">
        <v>471</v>
      </c>
      <c r="D1014" s="15" t="s">
        <v>74</v>
      </c>
      <c r="E1014" s="15" t="s">
        <v>86</v>
      </c>
      <c r="F1014" s="15" t="s">
        <v>92</v>
      </c>
      <c r="G1014" s="15" t="s">
        <v>99</v>
      </c>
      <c r="H1014" s="15">
        <f>24293322+7950000-2</f>
        <v>32243320</v>
      </c>
      <c r="I1014" s="15">
        <f>24293322+7950000-2</f>
        <v>32243320</v>
      </c>
      <c r="J1014" s="15" t="s">
        <v>32</v>
      </c>
      <c r="K1014" s="15" t="s">
        <v>33</v>
      </c>
      <c r="L1014" s="6" t="s">
        <v>100</v>
      </c>
    </row>
    <row r="1015" spans="2:12" ht="75">
      <c r="B1015" s="5">
        <v>80111601</v>
      </c>
      <c r="C1015" s="15" t="s">
        <v>472</v>
      </c>
      <c r="D1015" s="15" t="s">
        <v>80</v>
      </c>
      <c r="E1015" s="15" t="s">
        <v>86</v>
      </c>
      <c r="F1015" s="15" t="s">
        <v>92</v>
      </c>
      <c r="G1015" s="15" t="s">
        <v>99</v>
      </c>
      <c r="H1015" s="15">
        <v>7875000</v>
      </c>
      <c r="I1015" s="15">
        <v>7875000</v>
      </c>
      <c r="J1015" s="15" t="s">
        <v>32</v>
      </c>
      <c r="K1015" s="15" t="s">
        <v>33</v>
      </c>
      <c r="L1015" s="6" t="s">
        <v>100</v>
      </c>
    </row>
    <row r="1016" spans="2:12" ht="75">
      <c r="B1016" s="5">
        <v>80111601</v>
      </c>
      <c r="C1016" s="15" t="s">
        <v>472</v>
      </c>
      <c r="D1016" s="15" t="s">
        <v>80</v>
      </c>
      <c r="E1016" s="15" t="s">
        <v>86</v>
      </c>
      <c r="F1016" s="15" t="s">
        <v>92</v>
      </c>
      <c r="G1016" s="15" t="s">
        <v>99</v>
      </c>
      <c r="H1016" s="15">
        <v>7875000</v>
      </c>
      <c r="I1016" s="15">
        <v>7875000</v>
      </c>
      <c r="J1016" s="15" t="s">
        <v>32</v>
      </c>
      <c r="K1016" s="15" t="s">
        <v>33</v>
      </c>
      <c r="L1016" s="6" t="s">
        <v>100</v>
      </c>
    </row>
    <row r="1017" spans="2:12" ht="60">
      <c r="B1017" s="5">
        <v>80111601</v>
      </c>
      <c r="C1017" s="15" t="s">
        <v>473</v>
      </c>
      <c r="D1017" s="15" t="s">
        <v>82</v>
      </c>
      <c r="E1017" s="15" t="s">
        <v>86</v>
      </c>
      <c r="F1017" s="15" t="s">
        <v>92</v>
      </c>
      <c r="G1017" s="15" t="s">
        <v>99</v>
      </c>
      <c r="H1017" s="15">
        <v>6300000</v>
      </c>
      <c r="I1017" s="15">
        <v>6300000</v>
      </c>
      <c r="J1017" s="15" t="s">
        <v>32</v>
      </c>
      <c r="K1017" s="15" t="s">
        <v>33</v>
      </c>
      <c r="L1017" s="6" t="s">
        <v>100</v>
      </c>
    </row>
    <row r="1018" spans="2:12" ht="45">
      <c r="B1018" s="5">
        <v>80111601</v>
      </c>
      <c r="C1018" s="15" t="s">
        <v>474</v>
      </c>
      <c r="D1018" s="15" t="s">
        <v>82</v>
      </c>
      <c r="E1018" s="15" t="s">
        <v>86</v>
      </c>
      <c r="F1018" s="15" t="s">
        <v>92</v>
      </c>
      <c r="G1018" s="15" t="s">
        <v>99</v>
      </c>
      <c r="H1018" s="15">
        <v>6300000</v>
      </c>
      <c r="I1018" s="15">
        <v>6300000</v>
      </c>
      <c r="J1018" s="15" t="s">
        <v>32</v>
      </c>
      <c r="K1018" s="15" t="s">
        <v>33</v>
      </c>
      <c r="L1018" s="6" t="s">
        <v>100</v>
      </c>
    </row>
    <row r="1019" spans="2:12" ht="45">
      <c r="B1019" s="5">
        <v>80111601</v>
      </c>
      <c r="C1019" s="15" t="s">
        <v>475</v>
      </c>
      <c r="D1019" s="15" t="s">
        <v>80</v>
      </c>
      <c r="E1019" s="15" t="s">
        <v>86</v>
      </c>
      <c r="F1019" s="15" t="s">
        <v>92</v>
      </c>
      <c r="G1019" s="15" t="s">
        <v>99</v>
      </c>
      <c r="H1019" s="15">
        <v>6300000</v>
      </c>
      <c r="I1019" s="15">
        <v>6300000</v>
      </c>
      <c r="J1019" s="15" t="s">
        <v>32</v>
      </c>
      <c r="K1019" s="15" t="s">
        <v>33</v>
      </c>
      <c r="L1019" s="6" t="s">
        <v>100</v>
      </c>
    </row>
    <row r="1020" spans="2:12" ht="45">
      <c r="B1020" s="5">
        <v>80111601</v>
      </c>
      <c r="C1020" s="15" t="s">
        <v>476</v>
      </c>
      <c r="D1020" s="15" t="s">
        <v>80</v>
      </c>
      <c r="E1020" s="15" t="s">
        <v>86</v>
      </c>
      <c r="F1020" s="15" t="s">
        <v>92</v>
      </c>
      <c r="G1020" s="15" t="s">
        <v>99</v>
      </c>
      <c r="H1020" s="15">
        <v>6300000</v>
      </c>
      <c r="I1020" s="15">
        <v>6300000</v>
      </c>
      <c r="J1020" s="15" t="s">
        <v>32</v>
      </c>
      <c r="K1020" s="15" t="s">
        <v>33</v>
      </c>
      <c r="L1020" s="6" t="s">
        <v>100</v>
      </c>
    </row>
    <row r="1021" spans="2:12" ht="90">
      <c r="B1021" s="5" t="s">
        <v>56</v>
      </c>
      <c r="C1021" s="15" t="s">
        <v>953</v>
      </c>
      <c r="D1021" s="15" t="s">
        <v>80</v>
      </c>
      <c r="E1021" s="15" t="s">
        <v>86</v>
      </c>
      <c r="F1021" s="15" t="s">
        <v>93</v>
      </c>
      <c r="G1021" s="15" t="s">
        <v>99</v>
      </c>
      <c r="H1021" s="15">
        <v>5000000</v>
      </c>
      <c r="I1021" s="15">
        <v>5000000</v>
      </c>
      <c r="J1021" s="15" t="s">
        <v>32</v>
      </c>
      <c r="K1021" s="15" t="s">
        <v>33</v>
      </c>
      <c r="L1021" s="6" t="s">
        <v>100</v>
      </c>
    </row>
    <row r="1022" spans="2:12" ht="90">
      <c r="B1022" s="5">
        <v>94131500</v>
      </c>
      <c r="C1022" s="15" t="s">
        <v>794</v>
      </c>
      <c r="D1022" s="15" t="s">
        <v>82</v>
      </c>
      <c r="E1022" s="15" t="s">
        <v>86</v>
      </c>
      <c r="F1022" s="15" t="s">
        <v>92</v>
      </c>
      <c r="G1022" s="15" t="s">
        <v>99</v>
      </c>
      <c r="H1022" s="15">
        <v>40000000</v>
      </c>
      <c r="I1022" s="15">
        <v>40000000</v>
      </c>
      <c r="J1022" s="15" t="s">
        <v>32</v>
      </c>
      <c r="K1022" s="15" t="s">
        <v>33</v>
      </c>
      <c r="L1022" s="6" t="s">
        <v>100</v>
      </c>
    </row>
    <row r="1023" spans="2:12" ht="90">
      <c r="B1023" s="5">
        <v>94131500</v>
      </c>
      <c r="C1023" s="15" t="s">
        <v>954</v>
      </c>
      <c r="D1023" s="15" t="s">
        <v>82</v>
      </c>
      <c r="E1023" s="15" t="s">
        <v>86</v>
      </c>
      <c r="F1023" s="15" t="s">
        <v>92</v>
      </c>
      <c r="G1023" s="15" t="s">
        <v>99</v>
      </c>
      <c r="H1023" s="15">
        <v>32050000</v>
      </c>
      <c r="I1023" s="15">
        <v>32050000</v>
      </c>
      <c r="J1023" s="15" t="s">
        <v>32</v>
      </c>
      <c r="K1023" s="15" t="s">
        <v>33</v>
      </c>
      <c r="L1023" s="6" t="s">
        <v>100</v>
      </c>
    </row>
    <row r="1024" spans="2:12" ht="75">
      <c r="B1024" s="5">
        <v>82121500</v>
      </c>
      <c r="C1024" s="15" t="s">
        <v>793</v>
      </c>
      <c r="D1024" s="15" t="s">
        <v>80</v>
      </c>
      <c r="E1024" s="15" t="s">
        <v>86</v>
      </c>
      <c r="F1024" s="15" t="s">
        <v>95</v>
      </c>
      <c r="G1024" s="15" t="s">
        <v>99</v>
      </c>
      <c r="H1024" s="15">
        <v>9500002</v>
      </c>
      <c r="I1024" s="15">
        <v>9500002</v>
      </c>
      <c r="J1024" s="15" t="s">
        <v>32</v>
      </c>
      <c r="K1024" s="15" t="s">
        <v>33</v>
      </c>
      <c r="L1024" s="6" t="s">
        <v>100</v>
      </c>
    </row>
    <row r="1025" spans="2:12" ht="60">
      <c r="B1025" s="5">
        <v>80111601</v>
      </c>
      <c r="C1025" s="15" t="s">
        <v>477</v>
      </c>
      <c r="D1025" s="15" t="s">
        <v>80</v>
      </c>
      <c r="E1025" s="15" t="s">
        <v>86</v>
      </c>
      <c r="F1025" s="15" t="s">
        <v>92</v>
      </c>
      <c r="G1025" s="15" t="s">
        <v>99</v>
      </c>
      <c r="H1025" s="15">
        <v>5500000</v>
      </c>
      <c r="I1025" s="15">
        <v>5500000</v>
      </c>
      <c r="J1025" s="15" t="s">
        <v>32</v>
      </c>
      <c r="K1025" s="15" t="s">
        <v>33</v>
      </c>
      <c r="L1025" s="6" t="s">
        <v>100</v>
      </c>
    </row>
    <row r="1026" spans="2:12" ht="60">
      <c r="B1026" s="5">
        <v>80111601</v>
      </c>
      <c r="C1026" s="15" t="s">
        <v>478</v>
      </c>
      <c r="D1026" s="15" t="s">
        <v>82</v>
      </c>
      <c r="E1026" s="15" t="s">
        <v>86</v>
      </c>
      <c r="F1026" s="15" t="s">
        <v>92</v>
      </c>
      <c r="G1026" s="15" t="s">
        <v>99</v>
      </c>
      <c r="H1026" s="15">
        <v>10000000</v>
      </c>
      <c r="I1026" s="15">
        <v>10000000</v>
      </c>
      <c r="J1026" s="15" t="s">
        <v>32</v>
      </c>
      <c r="K1026" s="15" t="s">
        <v>33</v>
      </c>
      <c r="L1026" s="6" t="s">
        <v>100</v>
      </c>
    </row>
    <row r="1027" spans="2:12" ht="90">
      <c r="B1027" s="5">
        <v>94131500</v>
      </c>
      <c r="C1027" s="15" t="s">
        <v>954</v>
      </c>
      <c r="D1027" s="15" t="s">
        <v>82</v>
      </c>
      <c r="E1027" s="15" t="s">
        <v>86</v>
      </c>
      <c r="F1027" s="15" t="s">
        <v>92</v>
      </c>
      <c r="G1027" s="15" t="s">
        <v>99</v>
      </c>
      <c r="H1027" s="15">
        <v>20000000</v>
      </c>
      <c r="I1027" s="15">
        <v>20000000</v>
      </c>
      <c r="J1027" s="15" t="s">
        <v>32</v>
      </c>
      <c r="K1027" s="15" t="s">
        <v>33</v>
      </c>
      <c r="L1027" s="6" t="s">
        <v>100</v>
      </c>
    </row>
    <row r="1028" spans="2:12" ht="45">
      <c r="B1028" s="5">
        <v>94131500</v>
      </c>
      <c r="C1028" s="15" t="s">
        <v>479</v>
      </c>
      <c r="D1028" s="15" t="s">
        <v>74</v>
      </c>
      <c r="E1028" s="15" t="s">
        <v>86</v>
      </c>
      <c r="F1028" s="15" t="s">
        <v>92</v>
      </c>
      <c r="G1028" s="15" t="s">
        <v>99</v>
      </c>
      <c r="H1028" s="15">
        <v>75356678</v>
      </c>
      <c r="I1028" s="15">
        <v>75356678</v>
      </c>
      <c r="J1028" s="15" t="s">
        <v>32</v>
      </c>
      <c r="K1028" s="15" t="s">
        <v>33</v>
      </c>
      <c r="L1028" s="6" t="s">
        <v>100</v>
      </c>
    </row>
    <row r="1029" spans="2:12" ht="75">
      <c r="B1029" s="5">
        <v>94131500</v>
      </c>
      <c r="C1029" s="15" t="s">
        <v>955</v>
      </c>
      <c r="D1029" s="15" t="s">
        <v>82</v>
      </c>
      <c r="E1029" s="15" t="s">
        <v>86</v>
      </c>
      <c r="F1029" s="15" t="s">
        <v>92</v>
      </c>
      <c r="G1029" s="15" t="s">
        <v>99</v>
      </c>
      <c r="H1029" s="15">
        <v>160000000</v>
      </c>
      <c r="I1029" s="15">
        <v>160000000</v>
      </c>
      <c r="J1029" s="15" t="s">
        <v>32</v>
      </c>
      <c r="K1029" s="15" t="s">
        <v>33</v>
      </c>
      <c r="L1029" s="6" t="s">
        <v>100</v>
      </c>
    </row>
    <row r="1030" spans="2:12" ht="45">
      <c r="B1030" s="5">
        <v>80111601</v>
      </c>
      <c r="C1030" s="15" t="s">
        <v>480</v>
      </c>
      <c r="D1030" s="15" t="s">
        <v>77</v>
      </c>
      <c r="E1030" s="15" t="s">
        <v>87</v>
      </c>
      <c r="F1030" s="15" t="s">
        <v>92</v>
      </c>
      <c r="G1030" s="15" t="s">
        <v>98</v>
      </c>
      <c r="H1030" s="15">
        <v>12500000</v>
      </c>
      <c r="I1030" s="15">
        <v>12500000</v>
      </c>
      <c r="J1030" s="15" t="s">
        <v>32</v>
      </c>
      <c r="K1030" s="15" t="s">
        <v>33</v>
      </c>
      <c r="L1030" s="6" t="s">
        <v>107</v>
      </c>
    </row>
    <row r="1031" spans="2:12" ht="60">
      <c r="B1031" s="5">
        <v>80111601</v>
      </c>
      <c r="C1031" s="15" t="s">
        <v>481</v>
      </c>
      <c r="D1031" s="15" t="s">
        <v>77</v>
      </c>
      <c r="E1031" s="15" t="s">
        <v>87</v>
      </c>
      <c r="F1031" s="15" t="s">
        <v>92</v>
      </c>
      <c r="G1031" s="15" t="s">
        <v>98</v>
      </c>
      <c r="H1031" s="15">
        <v>12500000</v>
      </c>
      <c r="I1031" s="15">
        <v>12500000</v>
      </c>
      <c r="J1031" s="15" t="s">
        <v>32</v>
      </c>
      <c r="K1031" s="15" t="s">
        <v>33</v>
      </c>
      <c r="L1031" s="6" t="s">
        <v>107</v>
      </c>
    </row>
    <row r="1032" spans="2:12" ht="75">
      <c r="B1032" s="5">
        <v>80111601</v>
      </c>
      <c r="C1032" s="15" t="s">
        <v>482</v>
      </c>
      <c r="D1032" s="15" t="s">
        <v>77</v>
      </c>
      <c r="E1032" s="15" t="s">
        <v>87</v>
      </c>
      <c r="F1032" s="15" t="s">
        <v>92</v>
      </c>
      <c r="G1032" s="15" t="s">
        <v>98</v>
      </c>
      <c r="H1032" s="15">
        <v>12900000</v>
      </c>
      <c r="I1032" s="15">
        <v>12900000</v>
      </c>
      <c r="J1032" s="15" t="s">
        <v>32</v>
      </c>
      <c r="K1032" s="15" t="s">
        <v>33</v>
      </c>
      <c r="L1032" s="6" t="s">
        <v>107</v>
      </c>
    </row>
    <row r="1033" spans="2:12" ht="75">
      <c r="B1033" s="5">
        <v>94131500</v>
      </c>
      <c r="C1033" s="15" t="s">
        <v>934</v>
      </c>
      <c r="D1033" s="15" t="s">
        <v>77</v>
      </c>
      <c r="E1033" s="15" t="s">
        <v>87</v>
      </c>
      <c r="F1033" s="15" t="s">
        <v>92</v>
      </c>
      <c r="G1033" s="15" t="s">
        <v>98</v>
      </c>
      <c r="H1033" s="15">
        <v>66322000</v>
      </c>
      <c r="I1033" s="15">
        <v>66322000</v>
      </c>
      <c r="J1033" s="15" t="s">
        <v>32</v>
      </c>
      <c r="K1033" s="15" t="s">
        <v>33</v>
      </c>
      <c r="L1033" s="6" t="s">
        <v>107</v>
      </c>
    </row>
    <row r="1034" spans="2:12" ht="75">
      <c r="B1034" s="5">
        <v>94131500</v>
      </c>
      <c r="C1034" s="15" t="s">
        <v>934</v>
      </c>
      <c r="D1034" s="15" t="s">
        <v>77</v>
      </c>
      <c r="E1034" s="15" t="s">
        <v>87</v>
      </c>
      <c r="F1034" s="15" t="s">
        <v>92</v>
      </c>
      <c r="G1034" s="15" t="s">
        <v>98</v>
      </c>
      <c r="H1034" s="15">
        <v>53000000</v>
      </c>
      <c r="I1034" s="15">
        <v>53000000</v>
      </c>
      <c r="J1034" s="15" t="s">
        <v>32</v>
      </c>
      <c r="K1034" s="15" t="s">
        <v>33</v>
      </c>
      <c r="L1034" s="6" t="s">
        <v>107</v>
      </c>
    </row>
    <row r="1035" spans="2:12" ht="60">
      <c r="B1035" s="5">
        <v>80111601</v>
      </c>
      <c r="C1035" s="15" t="s">
        <v>483</v>
      </c>
      <c r="D1035" s="15" t="s">
        <v>77</v>
      </c>
      <c r="E1035" s="15" t="s">
        <v>87</v>
      </c>
      <c r="F1035" s="15" t="s">
        <v>92</v>
      </c>
      <c r="G1035" s="15" t="s">
        <v>98</v>
      </c>
      <c r="H1035" s="15">
        <v>15600000</v>
      </c>
      <c r="I1035" s="15">
        <v>15600000</v>
      </c>
      <c r="J1035" s="15" t="s">
        <v>32</v>
      </c>
      <c r="K1035" s="15" t="s">
        <v>33</v>
      </c>
      <c r="L1035" s="6" t="s">
        <v>107</v>
      </c>
    </row>
    <row r="1036" spans="2:12" ht="75">
      <c r="B1036" s="5">
        <v>94131500</v>
      </c>
      <c r="C1036" s="15" t="s">
        <v>934</v>
      </c>
      <c r="D1036" s="15" t="s">
        <v>77</v>
      </c>
      <c r="E1036" s="15" t="s">
        <v>87</v>
      </c>
      <c r="F1036" s="15" t="s">
        <v>92</v>
      </c>
      <c r="G1036" s="15" t="s">
        <v>98</v>
      </c>
      <c r="H1036" s="15">
        <v>80878000</v>
      </c>
      <c r="I1036" s="15">
        <v>80878000</v>
      </c>
      <c r="J1036" s="15" t="s">
        <v>32</v>
      </c>
      <c r="K1036" s="15" t="s">
        <v>33</v>
      </c>
      <c r="L1036" s="6" t="s">
        <v>107</v>
      </c>
    </row>
    <row r="1037" spans="2:12" ht="75">
      <c r="B1037" s="5" t="s">
        <v>69</v>
      </c>
      <c r="C1037" s="15" t="s">
        <v>484</v>
      </c>
      <c r="D1037" s="15" t="s">
        <v>78</v>
      </c>
      <c r="E1037" s="15" t="s">
        <v>86</v>
      </c>
      <c r="F1037" s="15" t="s">
        <v>93</v>
      </c>
      <c r="G1037" s="15" t="s">
        <v>98</v>
      </c>
      <c r="H1037" s="15">
        <v>57650000</v>
      </c>
      <c r="I1037" s="15">
        <v>57650000</v>
      </c>
      <c r="J1037" s="15" t="s">
        <v>32</v>
      </c>
      <c r="K1037" s="15" t="s">
        <v>33</v>
      </c>
      <c r="L1037" s="6" t="s">
        <v>107</v>
      </c>
    </row>
    <row r="1038" spans="2:12" ht="75">
      <c r="B1038" s="5">
        <v>94131500</v>
      </c>
      <c r="C1038" s="15" t="s">
        <v>934</v>
      </c>
      <c r="D1038" s="15" t="s">
        <v>77</v>
      </c>
      <c r="E1038" s="15" t="s">
        <v>87</v>
      </c>
      <c r="F1038" s="15" t="s">
        <v>92</v>
      </c>
      <c r="G1038" s="15" t="s">
        <v>98</v>
      </c>
      <c r="H1038" s="15">
        <v>3700000</v>
      </c>
      <c r="I1038" s="15">
        <v>3700000</v>
      </c>
      <c r="J1038" s="15" t="s">
        <v>32</v>
      </c>
      <c r="K1038" s="15" t="s">
        <v>33</v>
      </c>
      <c r="L1038" s="6" t="s">
        <v>107</v>
      </c>
    </row>
    <row r="1039" spans="2:12" ht="75">
      <c r="B1039" s="5">
        <v>94131500</v>
      </c>
      <c r="C1039" s="15" t="s">
        <v>485</v>
      </c>
      <c r="D1039" s="15" t="s">
        <v>77</v>
      </c>
      <c r="E1039" s="15" t="s">
        <v>87</v>
      </c>
      <c r="F1039" s="15" t="s">
        <v>92</v>
      </c>
      <c r="G1039" s="15" t="s">
        <v>98</v>
      </c>
      <c r="H1039" s="15">
        <v>5000000</v>
      </c>
      <c r="I1039" s="15">
        <v>5000000</v>
      </c>
      <c r="J1039" s="15" t="s">
        <v>32</v>
      </c>
      <c r="K1039" s="15" t="s">
        <v>33</v>
      </c>
      <c r="L1039" s="6" t="s">
        <v>107</v>
      </c>
    </row>
    <row r="1040" spans="2:12" ht="75">
      <c r="B1040" s="5">
        <v>82121500</v>
      </c>
      <c r="C1040" s="15" t="s">
        <v>793</v>
      </c>
      <c r="D1040" s="15" t="s">
        <v>80</v>
      </c>
      <c r="E1040" s="15" t="s">
        <v>86</v>
      </c>
      <c r="F1040" s="15" t="s">
        <v>95</v>
      </c>
      <c r="G1040" s="15" t="s">
        <v>98</v>
      </c>
      <c r="H1040" s="15">
        <f>9098300+4101700+12950000+1350000+2500000-7500000-3000000-13317500-5000000+468000</f>
        <v>1650500</v>
      </c>
      <c r="I1040" s="15">
        <f>9098300+4101700+12950000+1350000+2500000-7500000-3000000-13317500-5000000+468000</f>
        <v>1650500</v>
      </c>
      <c r="J1040" s="15" t="s">
        <v>32</v>
      </c>
      <c r="K1040" s="15" t="s">
        <v>33</v>
      </c>
      <c r="L1040" s="6" t="s">
        <v>100</v>
      </c>
    </row>
    <row r="1041" spans="2:12" ht="105">
      <c r="B1041" s="5">
        <v>94131500</v>
      </c>
      <c r="C1041" s="15" t="s">
        <v>792</v>
      </c>
      <c r="D1041" s="15" t="s">
        <v>80</v>
      </c>
      <c r="E1041" s="15" t="s">
        <v>86</v>
      </c>
      <c r="F1041" s="15" t="s">
        <v>92</v>
      </c>
      <c r="G1041" s="15" t="s">
        <v>98</v>
      </c>
      <c r="H1041" s="15">
        <v>5000000</v>
      </c>
      <c r="I1041" s="15">
        <v>5000000</v>
      </c>
      <c r="J1041" s="15" t="s">
        <v>32</v>
      </c>
      <c r="K1041" s="15" t="s">
        <v>33</v>
      </c>
      <c r="L1041" s="6" t="s">
        <v>101</v>
      </c>
    </row>
    <row r="1042" spans="2:12" ht="105">
      <c r="B1042" s="5">
        <v>94131500</v>
      </c>
      <c r="C1042" s="15" t="s">
        <v>792</v>
      </c>
      <c r="D1042" s="15" t="s">
        <v>80</v>
      </c>
      <c r="E1042" s="15" t="s">
        <v>86</v>
      </c>
      <c r="F1042" s="15" t="s">
        <v>92</v>
      </c>
      <c r="G1042" s="15" t="s">
        <v>98</v>
      </c>
      <c r="H1042" s="15">
        <v>13317500</v>
      </c>
      <c r="I1042" s="15">
        <v>13317500</v>
      </c>
      <c r="J1042" s="15" t="s">
        <v>32</v>
      </c>
      <c r="K1042" s="15" t="s">
        <v>33</v>
      </c>
      <c r="L1042" s="6" t="s">
        <v>101</v>
      </c>
    </row>
    <row r="1043" spans="2:12" ht="105">
      <c r="B1043" s="5">
        <v>94131500</v>
      </c>
      <c r="C1043" s="15" t="s">
        <v>937</v>
      </c>
      <c r="D1043" s="15" t="s">
        <v>74</v>
      </c>
      <c r="E1043" s="15" t="s">
        <v>86</v>
      </c>
      <c r="F1043" s="15" t="s">
        <v>92</v>
      </c>
      <c r="G1043" s="15" t="s">
        <v>98</v>
      </c>
      <c r="H1043" s="15">
        <f>7500000-2835000-2500000</f>
        <v>2165000</v>
      </c>
      <c r="I1043" s="15">
        <f>7500000-2835000-2500000</f>
        <v>2165000</v>
      </c>
      <c r="J1043" s="15" t="s">
        <v>32</v>
      </c>
      <c r="K1043" s="15" t="s">
        <v>33</v>
      </c>
      <c r="L1043" s="6" t="s">
        <v>108</v>
      </c>
    </row>
    <row r="1044" spans="2:12" ht="75">
      <c r="B1044" s="5">
        <v>94131500</v>
      </c>
      <c r="C1044" s="15" t="s">
        <v>934</v>
      </c>
      <c r="D1044" s="15" t="s">
        <v>77</v>
      </c>
      <c r="E1044" s="15" t="s">
        <v>87</v>
      </c>
      <c r="F1044" s="15" t="s">
        <v>92</v>
      </c>
      <c r="G1044" s="15" t="s">
        <v>98</v>
      </c>
      <c r="H1044" s="15">
        <v>3500000</v>
      </c>
      <c r="I1044" s="15">
        <v>3500000</v>
      </c>
      <c r="J1044" s="15" t="s">
        <v>32</v>
      </c>
      <c r="K1044" s="15" t="s">
        <v>33</v>
      </c>
      <c r="L1044" s="6" t="s">
        <v>107</v>
      </c>
    </row>
    <row r="1045" spans="2:12" ht="75">
      <c r="B1045" s="5">
        <v>94131500</v>
      </c>
      <c r="C1045" s="15" t="s">
        <v>934</v>
      </c>
      <c r="D1045" s="15" t="s">
        <v>77</v>
      </c>
      <c r="E1045" s="15" t="s">
        <v>87</v>
      </c>
      <c r="F1045" s="15" t="s">
        <v>92</v>
      </c>
      <c r="G1045" s="15" t="s">
        <v>98</v>
      </c>
      <c r="H1045" s="15">
        <v>5300000</v>
      </c>
      <c r="I1045" s="15">
        <v>5300000</v>
      </c>
      <c r="J1045" s="15" t="s">
        <v>32</v>
      </c>
      <c r="K1045" s="15" t="s">
        <v>33</v>
      </c>
      <c r="L1045" s="6" t="s">
        <v>107</v>
      </c>
    </row>
    <row r="1046" spans="2:12" ht="75">
      <c r="B1046" s="5">
        <v>94131500</v>
      </c>
      <c r="C1046" s="15" t="s">
        <v>934</v>
      </c>
      <c r="D1046" s="15" t="s">
        <v>77</v>
      </c>
      <c r="E1046" s="15" t="s">
        <v>87</v>
      </c>
      <c r="F1046" s="15" t="s">
        <v>92</v>
      </c>
      <c r="G1046" s="15" t="s">
        <v>98</v>
      </c>
      <c r="H1046" s="15">
        <v>20000000</v>
      </c>
      <c r="I1046" s="15">
        <v>20000000</v>
      </c>
      <c r="J1046" s="15" t="s">
        <v>32</v>
      </c>
      <c r="K1046" s="15" t="s">
        <v>33</v>
      </c>
      <c r="L1046" s="6" t="s">
        <v>107</v>
      </c>
    </row>
    <row r="1047" spans="2:12" ht="75">
      <c r="B1047" s="5">
        <v>94131500</v>
      </c>
      <c r="C1047" s="15" t="s">
        <v>934</v>
      </c>
      <c r="D1047" s="15" t="s">
        <v>77</v>
      </c>
      <c r="E1047" s="15" t="s">
        <v>87</v>
      </c>
      <c r="F1047" s="15" t="s">
        <v>92</v>
      </c>
      <c r="G1047" s="15" t="s">
        <v>98</v>
      </c>
      <c r="H1047" s="15">
        <v>16000000</v>
      </c>
      <c r="I1047" s="15">
        <v>16000000</v>
      </c>
      <c r="J1047" s="15" t="s">
        <v>32</v>
      </c>
      <c r="K1047" s="15" t="s">
        <v>33</v>
      </c>
      <c r="L1047" s="6" t="s">
        <v>107</v>
      </c>
    </row>
    <row r="1048" spans="2:12" ht="90">
      <c r="B1048" s="5">
        <v>94131500</v>
      </c>
      <c r="C1048" s="15" t="s">
        <v>945</v>
      </c>
      <c r="D1048" s="15" t="s">
        <v>81</v>
      </c>
      <c r="E1048" s="15" t="s">
        <v>86</v>
      </c>
      <c r="F1048" s="15" t="s">
        <v>92</v>
      </c>
      <c r="G1048" s="15" t="s">
        <v>98</v>
      </c>
      <c r="H1048" s="15">
        <f>5730000+16350000+908381</f>
        <v>22988381</v>
      </c>
      <c r="I1048" s="15">
        <f>5730000+16350000+908381</f>
        <v>22988381</v>
      </c>
      <c r="J1048" s="15" t="s">
        <v>32</v>
      </c>
      <c r="K1048" s="15" t="s">
        <v>33</v>
      </c>
      <c r="L1048" s="6" t="s">
        <v>107</v>
      </c>
    </row>
    <row r="1049" spans="2:12" ht="75">
      <c r="B1049" s="5">
        <v>94131500</v>
      </c>
      <c r="C1049" s="15" t="s">
        <v>934</v>
      </c>
      <c r="D1049" s="15" t="s">
        <v>77</v>
      </c>
      <c r="E1049" s="15" t="s">
        <v>87</v>
      </c>
      <c r="F1049" s="15" t="s">
        <v>92</v>
      </c>
      <c r="G1049" s="15" t="s">
        <v>98</v>
      </c>
      <c r="H1049" s="15">
        <v>7000000</v>
      </c>
      <c r="I1049" s="15">
        <v>7000000</v>
      </c>
      <c r="J1049" s="15" t="s">
        <v>32</v>
      </c>
      <c r="K1049" s="15" t="s">
        <v>33</v>
      </c>
      <c r="L1049" s="6" t="s">
        <v>107</v>
      </c>
    </row>
    <row r="1050" spans="2:12" ht="75">
      <c r="B1050" s="5">
        <v>94131500</v>
      </c>
      <c r="C1050" s="15" t="s">
        <v>486</v>
      </c>
      <c r="D1050" s="15" t="s">
        <v>77</v>
      </c>
      <c r="E1050" s="15" t="s">
        <v>87</v>
      </c>
      <c r="F1050" s="15" t="s">
        <v>92</v>
      </c>
      <c r="G1050" s="15" t="s">
        <v>98</v>
      </c>
      <c r="H1050" s="15">
        <v>20000000</v>
      </c>
      <c r="I1050" s="15">
        <v>20000000</v>
      </c>
      <c r="J1050" s="15" t="s">
        <v>32</v>
      </c>
      <c r="K1050" s="15" t="s">
        <v>33</v>
      </c>
      <c r="L1050" s="6" t="s">
        <v>107</v>
      </c>
    </row>
    <row r="1051" spans="2:12" ht="75">
      <c r="B1051" s="5">
        <v>82121500</v>
      </c>
      <c r="C1051" s="15" t="s">
        <v>793</v>
      </c>
      <c r="D1051" s="15" t="s">
        <v>80</v>
      </c>
      <c r="E1051" s="15" t="s">
        <v>86</v>
      </c>
      <c r="F1051" s="15" t="s">
        <v>95</v>
      </c>
      <c r="G1051" s="15" t="s">
        <v>98</v>
      </c>
      <c r="H1051" s="15">
        <f>30000000-15000000-13000000</f>
        <v>2000000</v>
      </c>
      <c r="I1051" s="15">
        <f>30000000-15000000-13000000</f>
        <v>2000000</v>
      </c>
      <c r="J1051" s="15" t="s">
        <v>32</v>
      </c>
      <c r="K1051" s="15" t="s">
        <v>33</v>
      </c>
      <c r="L1051" s="6" t="s">
        <v>100</v>
      </c>
    </row>
    <row r="1052" spans="2:12" ht="60">
      <c r="B1052" s="5" t="s">
        <v>50</v>
      </c>
      <c r="C1052" s="15" t="s">
        <v>956</v>
      </c>
      <c r="D1052" s="15" t="s">
        <v>74</v>
      </c>
      <c r="E1052" s="15" t="s">
        <v>86</v>
      </c>
      <c r="F1052" s="15" t="s">
        <v>95</v>
      </c>
      <c r="G1052" s="15" t="s">
        <v>98</v>
      </c>
      <c r="H1052" s="15">
        <v>3000000</v>
      </c>
      <c r="I1052" s="15">
        <v>3000000</v>
      </c>
      <c r="J1052" s="15" t="s">
        <v>32</v>
      </c>
      <c r="K1052" s="15" t="s">
        <v>33</v>
      </c>
      <c r="L1052" s="6" t="s">
        <v>107</v>
      </c>
    </row>
    <row r="1053" spans="2:12" ht="75">
      <c r="B1053" s="5" t="s">
        <v>61</v>
      </c>
      <c r="C1053" s="15" t="s">
        <v>957</v>
      </c>
      <c r="D1053" s="15" t="s">
        <v>74</v>
      </c>
      <c r="E1053" s="15" t="s">
        <v>86</v>
      </c>
      <c r="F1053" s="15" t="s">
        <v>93</v>
      </c>
      <c r="G1053" s="15" t="s">
        <v>98</v>
      </c>
      <c r="H1053" s="15">
        <v>2500000</v>
      </c>
      <c r="I1053" s="15">
        <v>2500000</v>
      </c>
      <c r="J1053" s="15" t="s">
        <v>32</v>
      </c>
      <c r="K1053" s="15" t="s">
        <v>33</v>
      </c>
      <c r="L1053" s="6" t="s">
        <v>107</v>
      </c>
    </row>
    <row r="1054" spans="2:12" ht="75">
      <c r="B1054" s="5" t="s">
        <v>45</v>
      </c>
      <c r="C1054" s="15" t="s">
        <v>958</v>
      </c>
      <c r="D1054" s="15" t="s">
        <v>74</v>
      </c>
      <c r="E1054" s="15" t="s">
        <v>87</v>
      </c>
      <c r="F1054" s="15" t="s">
        <v>95</v>
      </c>
      <c r="G1054" s="15" t="s">
        <v>98</v>
      </c>
      <c r="H1054" s="15">
        <v>1000000</v>
      </c>
      <c r="I1054" s="15">
        <v>1000000</v>
      </c>
      <c r="J1054" s="15" t="s">
        <v>32</v>
      </c>
      <c r="K1054" s="15" t="s">
        <v>33</v>
      </c>
      <c r="L1054" s="6" t="s">
        <v>107</v>
      </c>
    </row>
    <row r="1055" spans="2:12" ht="75">
      <c r="B1055" s="5">
        <v>82121500</v>
      </c>
      <c r="C1055" s="15" t="s">
        <v>793</v>
      </c>
      <c r="D1055" s="15" t="s">
        <v>80</v>
      </c>
      <c r="E1055" s="15" t="s">
        <v>86</v>
      </c>
      <c r="F1055" s="15" t="s">
        <v>95</v>
      </c>
      <c r="G1055" s="15" t="s">
        <v>98</v>
      </c>
      <c r="H1055" s="15">
        <v>11836000</v>
      </c>
      <c r="I1055" s="15">
        <v>11836000</v>
      </c>
      <c r="J1055" s="15" t="s">
        <v>32</v>
      </c>
      <c r="K1055" s="15" t="s">
        <v>33</v>
      </c>
      <c r="L1055" s="6" t="s">
        <v>100</v>
      </c>
    </row>
    <row r="1056" spans="2:12" ht="75">
      <c r="B1056" s="5">
        <v>82121500</v>
      </c>
      <c r="C1056" s="15" t="s">
        <v>793</v>
      </c>
      <c r="D1056" s="15" t="s">
        <v>80</v>
      </c>
      <c r="E1056" s="15" t="s">
        <v>86</v>
      </c>
      <c r="F1056" s="15" t="s">
        <v>95</v>
      </c>
      <c r="G1056" s="15" t="s">
        <v>98</v>
      </c>
      <c r="H1056" s="15">
        <f>1500000+3527361+11000000</f>
        <v>16027361</v>
      </c>
      <c r="I1056" s="15">
        <f>1500000+3527361+11000000</f>
        <v>16027361</v>
      </c>
      <c r="J1056" s="15" t="s">
        <v>32</v>
      </c>
      <c r="K1056" s="15" t="s">
        <v>33</v>
      </c>
      <c r="L1056" s="6" t="s">
        <v>100</v>
      </c>
    </row>
    <row r="1057" spans="2:12" ht="60">
      <c r="B1057" s="5">
        <v>90101602</v>
      </c>
      <c r="C1057" s="15" t="s">
        <v>959</v>
      </c>
      <c r="D1057" s="15" t="s">
        <v>74</v>
      </c>
      <c r="E1057" s="15" t="s">
        <v>86</v>
      </c>
      <c r="F1057" s="15" t="s">
        <v>94</v>
      </c>
      <c r="G1057" s="15" t="s">
        <v>98</v>
      </c>
      <c r="H1057" s="15">
        <v>210000</v>
      </c>
      <c r="I1057" s="15">
        <v>210000</v>
      </c>
      <c r="J1057" s="15" t="s">
        <v>32</v>
      </c>
      <c r="K1057" s="15" t="s">
        <v>33</v>
      </c>
      <c r="L1057" s="6" t="s">
        <v>107</v>
      </c>
    </row>
    <row r="1058" spans="2:12" ht="60">
      <c r="B1058" s="5">
        <v>90101602</v>
      </c>
      <c r="C1058" s="15" t="s">
        <v>959</v>
      </c>
      <c r="D1058" s="15" t="s">
        <v>74</v>
      </c>
      <c r="E1058" s="15" t="s">
        <v>86</v>
      </c>
      <c r="F1058" s="15" t="s">
        <v>94</v>
      </c>
      <c r="G1058" s="15" t="s">
        <v>98</v>
      </c>
      <c r="H1058" s="15">
        <v>790000</v>
      </c>
      <c r="I1058" s="15">
        <v>790000</v>
      </c>
      <c r="J1058" s="15" t="s">
        <v>32</v>
      </c>
      <c r="K1058" s="15" t="s">
        <v>33</v>
      </c>
      <c r="L1058" s="6" t="s">
        <v>107</v>
      </c>
    </row>
    <row r="1059" spans="2:12" ht="75">
      <c r="B1059" s="5">
        <v>94131500</v>
      </c>
      <c r="C1059" s="15" t="s">
        <v>934</v>
      </c>
      <c r="D1059" s="15" t="s">
        <v>77</v>
      </c>
      <c r="E1059" s="15" t="s">
        <v>87</v>
      </c>
      <c r="F1059" s="15" t="s">
        <v>92</v>
      </c>
      <c r="G1059" s="15" t="s">
        <v>98</v>
      </c>
      <c r="H1059" s="15">
        <v>10000000</v>
      </c>
      <c r="I1059" s="15">
        <v>10000000</v>
      </c>
      <c r="J1059" s="15" t="s">
        <v>32</v>
      </c>
      <c r="K1059" s="15" t="s">
        <v>33</v>
      </c>
      <c r="L1059" s="6" t="s">
        <v>107</v>
      </c>
    </row>
    <row r="1060" spans="2:12" ht="45">
      <c r="B1060" s="5">
        <v>801116</v>
      </c>
      <c r="C1060" s="15" t="s">
        <v>487</v>
      </c>
      <c r="D1060" s="15" t="s">
        <v>77</v>
      </c>
      <c r="E1060" s="15" t="s">
        <v>87</v>
      </c>
      <c r="F1060" s="15" t="s">
        <v>92</v>
      </c>
      <c r="G1060" s="15" t="s">
        <v>98</v>
      </c>
      <c r="H1060" s="15">
        <v>25300000</v>
      </c>
      <c r="I1060" s="15">
        <v>25300000</v>
      </c>
      <c r="J1060" s="15" t="s">
        <v>32</v>
      </c>
      <c r="K1060" s="15" t="s">
        <v>33</v>
      </c>
      <c r="L1060" s="6" t="s">
        <v>112</v>
      </c>
    </row>
    <row r="1061" spans="2:12" ht="45">
      <c r="B1061" s="5">
        <v>801116</v>
      </c>
      <c r="C1061" s="15" t="s">
        <v>487</v>
      </c>
      <c r="D1061" s="15" t="s">
        <v>77</v>
      </c>
      <c r="E1061" s="15" t="s">
        <v>87</v>
      </c>
      <c r="F1061" s="15" t="s">
        <v>92</v>
      </c>
      <c r="G1061" s="15" t="s">
        <v>98</v>
      </c>
      <c r="H1061" s="15">
        <v>25300000</v>
      </c>
      <c r="I1061" s="15">
        <v>25300000</v>
      </c>
      <c r="J1061" s="15" t="s">
        <v>32</v>
      </c>
      <c r="K1061" s="15" t="s">
        <v>33</v>
      </c>
      <c r="L1061" s="6" t="s">
        <v>112</v>
      </c>
    </row>
    <row r="1062" spans="2:12" ht="45">
      <c r="B1062" s="5">
        <v>801116</v>
      </c>
      <c r="C1062" s="15" t="s">
        <v>487</v>
      </c>
      <c r="D1062" s="15" t="s">
        <v>77</v>
      </c>
      <c r="E1062" s="15" t="s">
        <v>87</v>
      </c>
      <c r="F1062" s="15" t="s">
        <v>92</v>
      </c>
      <c r="G1062" s="15" t="s">
        <v>98</v>
      </c>
      <c r="H1062" s="15">
        <v>25300000</v>
      </c>
      <c r="I1062" s="15">
        <v>25300000</v>
      </c>
      <c r="J1062" s="15" t="s">
        <v>32</v>
      </c>
      <c r="K1062" s="15" t="s">
        <v>33</v>
      </c>
      <c r="L1062" s="6" t="s">
        <v>112</v>
      </c>
    </row>
    <row r="1063" spans="2:12" ht="30">
      <c r="B1063" s="5">
        <v>801116</v>
      </c>
      <c r="C1063" s="15" t="s">
        <v>488</v>
      </c>
      <c r="D1063" s="15" t="s">
        <v>77</v>
      </c>
      <c r="E1063" s="15" t="s">
        <v>87</v>
      </c>
      <c r="F1063" s="15" t="s">
        <v>92</v>
      </c>
      <c r="G1063" s="15" t="s">
        <v>98</v>
      </c>
      <c r="H1063" s="15">
        <v>3600000</v>
      </c>
      <c r="I1063" s="15">
        <v>3600000</v>
      </c>
      <c r="J1063" s="15" t="s">
        <v>32</v>
      </c>
      <c r="K1063" s="15" t="s">
        <v>33</v>
      </c>
      <c r="L1063" s="6" t="s">
        <v>112</v>
      </c>
    </row>
    <row r="1064" spans="2:12" ht="75">
      <c r="B1064" s="5">
        <v>94131500</v>
      </c>
      <c r="C1064" s="15" t="s">
        <v>489</v>
      </c>
      <c r="D1064" s="15" t="s">
        <v>80</v>
      </c>
      <c r="E1064" s="15" t="s">
        <v>86</v>
      </c>
      <c r="F1064" s="15" t="s">
        <v>92</v>
      </c>
      <c r="G1064" s="15" t="s">
        <v>99</v>
      </c>
      <c r="H1064" s="15">
        <v>875230470</v>
      </c>
      <c r="I1064" s="15">
        <v>875230470</v>
      </c>
      <c r="J1064" s="15" t="s">
        <v>32</v>
      </c>
      <c r="K1064" s="15" t="s">
        <v>33</v>
      </c>
      <c r="L1064" s="6" t="s">
        <v>113</v>
      </c>
    </row>
    <row r="1065" spans="2:12" ht="75">
      <c r="B1065" s="5">
        <v>94131500</v>
      </c>
      <c r="C1065" s="15" t="s">
        <v>490</v>
      </c>
      <c r="D1065" s="15" t="s">
        <v>80</v>
      </c>
      <c r="E1065" s="15" t="s">
        <v>86</v>
      </c>
      <c r="F1065" s="15" t="s">
        <v>92</v>
      </c>
      <c r="G1065" s="15" t="s">
        <v>99</v>
      </c>
      <c r="H1065" s="15">
        <v>1609233082</v>
      </c>
      <c r="I1065" s="15">
        <v>1609233082</v>
      </c>
      <c r="J1065" s="15" t="s">
        <v>32</v>
      </c>
      <c r="K1065" s="15" t="s">
        <v>33</v>
      </c>
      <c r="L1065" s="6" t="s">
        <v>113</v>
      </c>
    </row>
    <row r="1066" spans="2:12" ht="75">
      <c r="B1066" s="5">
        <v>94131500</v>
      </c>
      <c r="C1066" s="15" t="s">
        <v>491</v>
      </c>
      <c r="D1066" s="15" t="s">
        <v>80</v>
      </c>
      <c r="E1066" s="15" t="s">
        <v>86</v>
      </c>
      <c r="F1066" s="15" t="s">
        <v>92</v>
      </c>
      <c r="G1066" s="15" t="s">
        <v>99</v>
      </c>
      <c r="H1066" s="15">
        <v>101733186</v>
      </c>
      <c r="I1066" s="15">
        <v>101733186</v>
      </c>
      <c r="J1066" s="15" t="s">
        <v>32</v>
      </c>
      <c r="K1066" s="15" t="s">
        <v>33</v>
      </c>
      <c r="L1066" s="6" t="s">
        <v>113</v>
      </c>
    </row>
    <row r="1067" spans="2:12" ht="60">
      <c r="B1067" s="5">
        <v>94131500</v>
      </c>
      <c r="C1067" s="15" t="s">
        <v>492</v>
      </c>
      <c r="D1067" s="15" t="s">
        <v>80</v>
      </c>
      <c r="E1067" s="15" t="s">
        <v>86</v>
      </c>
      <c r="F1067" s="15" t="s">
        <v>92</v>
      </c>
      <c r="G1067" s="15" t="s">
        <v>99</v>
      </c>
      <c r="H1067" s="15">
        <v>415862429</v>
      </c>
      <c r="I1067" s="15">
        <v>415862429</v>
      </c>
      <c r="J1067" s="15" t="s">
        <v>32</v>
      </c>
      <c r="K1067" s="15" t="s">
        <v>33</v>
      </c>
      <c r="L1067" s="6" t="s">
        <v>113</v>
      </c>
    </row>
    <row r="1068" spans="2:12" ht="90">
      <c r="B1068" s="5" t="s">
        <v>56</v>
      </c>
      <c r="C1068" s="15" t="s">
        <v>960</v>
      </c>
      <c r="D1068" s="15" t="s">
        <v>80</v>
      </c>
      <c r="E1068" s="15" t="s">
        <v>86</v>
      </c>
      <c r="F1068" s="15" t="s">
        <v>93</v>
      </c>
      <c r="G1068" s="15" t="s">
        <v>99</v>
      </c>
      <c r="H1068" s="15">
        <v>32000000</v>
      </c>
      <c r="I1068" s="15">
        <v>32000000</v>
      </c>
      <c r="J1068" s="15" t="s">
        <v>32</v>
      </c>
      <c r="K1068" s="15" t="s">
        <v>33</v>
      </c>
      <c r="L1068" s="6" t="s">
        <v>114</v>
      </c>
    </row>
    <row r="1069" spans="2:12" ht="90">
      <c r="B1069" s="5">
        <v>94131500</v>
      </c>
      <c r="C1069" s="15" t="s">
        <v>775</v>
      </c>
      <c r="D1069" s="15" t="s">
        <v>80</v>
      </c>
      <c r="E1069" s="15" t="s">
        <v>86</v>
      </c>
      <c r="F1069" s="15" t="s">
        <v>92</v>
      </c>
      <c r="G1069" s="15" t="s">
        <v>99</v>
      </c>
      <c r="H1069" s="15">
        <v>105000000</v>
      </c>
      <c r="I1069" s="15">
        <v>105000000</v>
      </c>
      <c r="J1069" s="15" t="s">
        <v>32</v>
      </c>
      <c r="K1069" s="15" t="s">
        <v>33</v>
      </c>
      <c r="L1069" s="6" t="s">
        <v>114</v>
      </c>
    </row>
    <row r="1070" spans="2:12" ht="90">
      <c r="B1070" s="5" t="s">
        <v>44</v>
      </c>
      <c r="C1070" s="15" t="s">
        <v>331</v>
      </c>
      <c r="D1070" s="15" t="s">
        <v>80</v>
      </c>
      <c r="E1070" s="15" t="s">
        <v>86</v>
      </c>
      <c r="F1070" s="15" t="s">
        <v>93</v>
      </c>
      <c r="G1070" s="15" t="s">
        <v>99</v>
      </c>
      <c r="H1070" s="15">
        <v>7300000</v>
      </c>
      <c r="I1070" s="15">
        <v>7300000</v>
      </c>
      <c r="J1070" s="15" t="s">
        <v>32</v>
      </c>
      <c r="K1070" s="15" t="s">
        <v>33</v>
      </c>
      <c r="L1070" s="6" t="s">
        <v>114</v>
      </c>
    </row>
    <row r="1071" spans="2:12" ht="75">
      <c r="B1071" s="5">
        <v>94131500</v>
      </c>
      <c r="C1071" s="15" t="s">
        <v>961</v>
      </c>
      <c r="D1071" s="15" t="s">
        <v>74</v>
      </c>
      <c r="E1071" s="15" t="s">
        <v>90</v>
      </c>
      <c r="F1071" s="15" t="s">
        <v>92</v>
      </c>
      <c r="G1071" s="15" t="s">
        <v>99</v>
      </c>
      <c r="H1071" s="15">
        <v>184625273</v>
      </c>
      <c r="I1071" s="15">
        <v>184625273</v>
      </c>
      <c r="J1071" s="15" t="s">
        <v>32</v>
      </c>
      <c r="K1071" s="15" t="s">
        <v>33</v>
      </c>
      <c r="L1071" s="6" t="s">
        <v>114</v>
      </c>
    </row>
    <row r="1072" spans="2:12" ht="75">
      <c r="B1072" s="5">
        <v>94131500</v>
      </c>
      <c r="C1072" s="15" t="s">
        <v>493</v>
      </c>
      <c r="D1072" s="15" t="s">
        <v>74</v>
      </c>
      <c r="E1072" s="15" t="s">
        <v>86</v>
      </c>
      <c r="F1072" s="15" t="s">
        <v>92</v>
      </c>
      <c r="G1072" s="15" t="s">
        <v>99</v>
      </c>
      <c r="H1072" s="15">
        <v>1788918464</v>
      </c>
      <c r="I1072" s="15">
        <v>1788918464</v>
      </c>
      <c r="J1072" s="15" t="s">
        <v>32</v>
      </c>
      <c r="K1072" s="15" t="s">
        <v>33</v>
      </c>
      <c r="L1072" s="6" t="s">
        <v>113</v>
      </c>
    </row>
    <row r="1073" spans="2:12" ht="75">
      <c r="B1073" s="5">
        <v>94131500</v>
      </c>
      <c r="C1073" s="15" t="s">
        <v>494</v>
      </c>
      <c r="D1073" s="15" t="s">
        <v>78</v>
      </c>
      <c r="E1073" s="15" t="s">
        <v>86</v>
      </c>
      <c r="F1073" s="15" t="s">
        <v>92</v>
      </c>
      <c r="G1073" s="15" t="s">
        <v>99</v>
      </c>
      <c r="H1073" s="15">
        <v>641580467</v>
      </c>
      <c r="I1073" s="15">
        <v>641580467</v>
      </c>
      <c r="J1073" s="15" t="s">
        <v>32</v>
      </c>
      <c r="K1073" s="15" t="s">
        <v>33</v>
      </c>
      <c r="L1073" s="6" t="s">
        <v>113</v>
      </c>
    </row>
    <row r="1074" spans="2:12" ht="75">
      <c r="B1074" s="5">
        <v>94131500</v>
      </c>
      <c r="C1074" s="15" t="s">
        <v>495</v>
      </c>
      <c r="D1074" s="15" t="s">
        <v>78</v>
      </c>
      <c r="E1074" s="15" t="s">
        <v>86</v>
      </c>
      <c r="F1074" s="15" t="s">
        <v>92</v>
      </c>
      <c r="G1074" s="15" t="s">
        <v>99</v>
      </c>
      <c r="H1074" s="15">
        <v>622914600</v>
      </c>
      <c r="I1074" s="15">
        <v>622914600</v>
      </c>
      <c r="J1074" s="15" t="s">
        <v>32</v>
      </c>
      <c r="K1074" s="15" t="s">
        <v>33</v>
      </c>
      <c r="L1074" s="6" t="s">
        <v>113</v>
      </c>
    </row>
    <row r="1075" spans="2:12" ht="60">
      <c r="B1075" s="5">
        <v>94131500</v>
      </c>
      <c r="C1075" s="15" t="s">
        <v>496</v>
      </c>
      <c r="D1075" s="15" t="s">
        <v>78</v>
      </c>
      <c r="E1075" s="15" t="s">
        <v>86</v>
      </c>
      <c r="F1075" s="15" t="s">
        <v>92</v>
      </c>
      <c r="G1075" s="15" t="s">
        <v>98</v>
      </c>
      <c r="H1075" s="15">
        <f>2000000000-188851643-70000000-175000000-160000000-300000000-90000000+210596000-26744357</f>
        <v>1200000000</v>
      </c>
      <c r="I1075" s="15">
        <f>2000000000-188851643-70000000-175000000-160000000-300000000-90000000+210596000-26744357</f>
        <v>1200000000</v>
      </c>
      <c r="J1075" s="15" t="s">
        <v>32</v>
      </c>
      <c r="K1075" s="15" t="s">
        <v>33</v>
      </c>
      <c r="L1075" s="6" t="s">
        <v>113</v>
      </c>
    </row>
    <row r="1076" spans="2:12" ht="60">
      <c r="B1076" s="5">
        <v>94131500</v>
      </c>
      <c r="C1076" s="15" t="s">
        <v>496</v>
      </c>
      <c r="D1076" s="15" t="s">
        <v>78</v>
      </c>
      <c r="E1076" s="15" t="s">
        <v>86</v>
      </c>
      <c r="F1076" s="15" t="s">
        <v>92</v>
      </c>
      <c r="G1076" s="15" t="s">
        <v>98</v>
      </c>
      <c r="H1076" s="15">
        <v>300000000</v>
      </c>
      <c r="I1076" s="15">
        <v>300000000</v>
      </c>
      <c r="J1076" s="15" t="s">
        <v>32</v>
      </c>
      <c r="K1076" s="15" t="s">
        <v>33</v>
      </c>
      <c r="L1076" s="6" t="s">
        <v>113</v>
      </c>
    </row>
    <row r="1077" spans="2:12" ht="60">
      <c r="B1077" s="5">
        <v>94131500</v>
      </c>
      <c r="C1077" s="15" t="s">
        <v>496</v>
      </c>
      <c r="D1077" s="15" t="s">
        <v>78</v>
      </c>
      <c r="E1077" s="15" t="s">
        <v>86</v>
      </c>
      <c r="F1077" s="15" t="s">
        <v>92</v>
      </c>
      <c r="G1077" s="15" t="s">
        <v>99</v>
      </c>
      <c r="H1077" s="15">
        <f>188851643+70000000+175000000+160000000+300000000+90000000-217596000+7000000-300000000-43000000</f>
        <v>430255643</v>
      </c>
      <c r="I1077" s="15">
        <f>188851643+70000000+175000000+160000000+300000000+90000000-217596000+7000000-300000000-43000000</f>
        <v>430255643</v>
      </c>
      <c r="J1077" s="15" t="s">
        <v>32</v>
      </c>
      <c r="K1077" s="15" t="s">
        <v>33</v>
      </c>
      <c r="L1077" s="6" t="s">
        <v>113</v>
      </c>
    </row>
    <row r="1078" spans="2:12" ht="60">
      <c r="B1078" s="5">
        <v>94131500</v>
      </c>
      <c r="C1078" s="15" t="s">
        <v>496</v>
      </c>
      <c r="D1078" s="15" t="s">
        <v>78</v>
      </c>
      <c r="E1078" s="15" t="s">
        <v>86</v>
      </c>
      <c r="F1078" s="15" t="s">
        <v>92</v>
      </c>
      <c r="G1078" s="15" t="s">
        <v>98</v>
      </c>
      <c r="H1078" s="15">
        <v>26744357</v>
      </c>
      <c r="I1078" s="15">
        <v>26744357</v>
      </c>
      <c r="J1078" s="15" t="s">
        <v>32</v>
      </c>
      <c r="K1078" s="15" t="s">
        <v>33</v>
      </c>
      <c r="L1078" s="6" t="s">
        <v>113</v>
      </c>
    </row>
    <row r="1079" spans="2:12" ht="60">
      <c r="B1079" s="5">
        <v>94131500</v>
      </c>
      <c r="C1079" s="15" t="s">
        <v>497</v>
      </c>
      <c r="D1079" s="15" t="s">
        <v>74</v>
      </c>
      <c r="E1079" s="15" t="s">
        <v>86</v>
      </c>
      <c r="F1079" s="15" t="s">
        <v>92</v>
      </c>
      <c r="G1079" s="15" t="s">
        <v>99</v>
      </c>
      <c r="H1079" s="15">
        <f>300000000-20500000</f>
        <v>279500000</v>
      </c>
      <c r="I1079" s="15">
        <f>300000000-20500000</f>
        <v>279500000</v>
      </c>
      <c r="J1079" s="15" t="s">
        <v>32</v>
      </c>
      <c r="K1079" s="15" t="s">
        <v>33</v>
      </c>
      <c r="L1079" s="6" t="s">
        <v>113</v>
      </c>
    </row>
    <row r="1080" spans="2:12" ht="60">
      <c r="B1080" s="5">
        <v>94131500</v>
      </c>
      <c r="C1080" s="15" t="s">
        <v>497</v>
      </c>
      <c r="D1080" s="15" t="s">
        <v>74</v>
      </c>
      <c r="E1080" s="15" t="s">
        <v>86</v>
      </c>
      <c r="F1080" s="15" t="s">
        <v>92</v>
      </c>
      <c r="G1080" s="15" t="s">
        <v>99</v>
      </c>
      <c r="H1080" s="15">
        <v>20500000</v>
      </c>
      <c r="I1080" s="15">
        <v>20500000</v>
      </c>
      <c r="J1080" s="15" t="s">
        <v>32</v>
      </c>
      <c r="K1080" s="15" t="s">
        <v>33</v>
      </c>
      <c r="L1080" s="6" t="s">
        <v>113</v>
      </c>
    </row>
    <row r="1081" spans="2:12" ht="75">
      <c r="B1081" s="5">
        <v>94131500</v>
      </c>
      <c r="C1081" s="15" t="s">
        <v>961</v>
      </c>
      <c r="D1081" s="15" t="s">
        <v>74</v>
      </c>
      <c r="E1081" s="15" t="s">
        <v>90</v>
      </c>
      <c r="F1081" s="15" t="s">
        <v>92</v>
      </c>
      <c r="G1081" s="15" t="s">
        <v>99</v>
      </c>
      <c r="H1081" s="15">
        <f>1070000000-100000000-27000000-14000000-25000000-11000000-40000000-2000000-15000000-15000000-7000000-8000000-9000000-548498400-20200000</f>
        <v>228301600</v>
      </c>
      <c r="I1081" s="15">
        <f>1070000000-100000000-27000000-14000000-25000000-11000000-40000000-2000000-15000000-15000000-7000000-8000000-9000000-548498400-20200000</f>
        <v>228301600</v>
      </c>
      <c r="J1081" s="15" t="s">
        <v>32</v>
      </c>
      <c r="K1081" s="15" t="s">
        <v>33</v>
      </c>
      <c r="L1081" s="6" t="s">
        <v>114</v>
      </c>
    </row>
    <row r="1082" spans="2:12" ht="75">
      <c r="B1082" s="5">
        <v>94131500</v>
      </c>
      <c r="C1082" s="15" t="s">
        <v>962</v>
      </c>
      <c r="D1082" s="15" t="s">
        <v>79</v>
      </c>
      <c r="E1082" s="15" t="s">
        <v>87</v>
      </c>
      <c r="F1082" s="15" t="s">
        <v>92</v>
      </c>
      <c r="G1082" s="15" t="s">
        <v>99</v>
      </c>
      <c r="H1082" s="15">
        <v>548498400</v>
      </c>
      <c r="I1082" s="15">
        <v>548498400</v>
      </c>
      <c r="J1082" s="15" t="s">
        <v>32</v>
      </c>
      <c r="K1082" s="15" t="s">
        <v>33</v>
      </c>
      <c r="L1082" s="6" t="s">
        <v>114</v>
      </c>
    </row>
    <row r="1083" spans="2:12" ht="75">
      <c r="B1083" s="5">
        <v>94131500</v>
      </c>
      <c r="C1083" s="15" t="s">
        <v>935</v>
      </c>
      <c r="D1083" s="15" t="s">
        <v>78</v>
      </c>
      <c r="E1083" s="15" t="s">
        <v>86</v>
      </c>
      <c r="F1083" s="15" t="s">
        <v>92</v>
      </c>
      <c r="G1083" s="15" t="s">
        <v>99</v>
      </c>
      <c r="H1083" s="15">
        <f>300000000+53000000+38000000+404000+25000000+11500000+50096000</f>
        <v>478000000</v>
      </c>
      <c r="I1083" s="15">
        <f>300000000+53000000+38000000+404000+25000000+11500000+50096000</f>
        <v>478000000</v>
      </c>
      <c r="J1083" s="15" t="s">
        <v>32</v>
      </c>
      <c r="K1083" s="15" t="s">
        <v>33</v>
      </c>
      <c r="L1083" s="6" t="s">
        <v>114</v>
      </c>
    </row>
    <row r="1084" spans="2:12" ht="45">
      <c r="B1084" s="5">
        <v>801116</v>
      </c>
      <c r="C1084" s="15" t="s">
        <v>498</v>
      </c>
      <c r="D1084" s="15" t="s">
        <v>77</v>
      </c>
      <c r="E1084" s="15" t="s">
        <v>87</v>
      </c>
      <c r="F1084" s="15" t="s">
        <v>92</v>
      </c>
      <c r="G1084" s="15" t="s">
        <v>98</v>
      </c>
      <c r="H1084" s="15">
        <v>45000000</v>
      </c>
      <c r="I1084" s="15">
        <v>45000000</v>
      </c>
      <c r="J1084" s="15" t="s">
        <v>32</v>
      </c>
      <c r="K1084" s="15" t="s">
        <v>33</v>
      </c>
      <c r="L1084" s="6" t="s">
        <v>115</v>
      </c>
    </row>
    <row r="1085" spans="2:12" ht="45">
      <c r="B1085" s="5">
        <v>801116</v>
      </c>
      <c r="C1085" s="15" t="s">
        <v>499</v>
      </c>
      <c r="D1085" s="15" t="s">
        <v>77</v>
      </c>
      <c r="E1085" s="15" t="s">
        <v>87</v>
      </c>
      <c r="F1085" s="15" t="s">
        <v>92</v>
      </c>
      <c r="G1085" s="15" t="s">
        <v>98</v>
      </c>
      <c r="H1085" s="15">
        <v>30000000</v>
      </c>
      <c r="I1085" s="15">
        <v>30000000</v>
      </c>
      <c r="J1085" s="15" t="s">
        <v>32</v>
      </c>
      <c r="K1085" s="15" t="s">
        <v>33</v>
      </c>
      <c r="L1085" s="6" t="s">
        <v>115</v>
      </c>
    </row>
    <row r="1086" spans="2:12" ht="60">
      <c r="B1086" s="5">
        <v>801116</v>
      </c>
      <c r="C1086" s="15" t="s">
        <v>500</v>
      </c>
      <c r="D1086" s="15" t="s">
        <v>77</v>
      </c>
      <c r="E1086" s="15" t="s">
        <v>87</v>
      </c>
      <c r="F1086" s="15" t="s">
        <v>92</v>
      </c>
      <c r="G1086" s="15" t="s">
        <v>98</v>
      </c>
      <c r="H1086" s="15">
        <v>16000000</v>
      </c>
      <c r="I1086" s="15">
        <v>16000000</v>
      </c>
      <c r="J1086" s="15" t="s">
        <v>32</v>
      </c>
      <c r="K1086" s="15" t="s">
        <v>33</v>
      </c>
      <c r="L1086" s="6" t="s">
        <v>115</v>
      </c>
    </row>
    <row r="1087" spans="2:12" ht="60">
      <c r="B1087" s="5">
        <v>801116</v>
      </c>
      <c r="C1087" s="15" t="s">
        <v>501</v>
      </c>
      <c r="D1087" s="15" t="s">
        <v>77</v>
      </c>
      <c r="E1087" s="15" t="s">
        <v>87</v>
      </c>
      <c r="F1087" s="15" t="s">
        <v>92</v>
      </c>
      <c r="G1087" s="15" t="s">
        <v>98</v>
      </c>
      <c r="H1087" s="15">
        <v>16000000</v>
      </c>
      <c r="I1087" s="15">
        <v>16000000</v>
      </c>
      <c r="J1087" s="15" t="s">
        <v>32</v>
      </c>
      <c r="K1087" s="15" t="s">
        <v>33</v>
      </c>
      <c r="L1087" s="6" t="s">
        <v>115</v>
      </c>
    </row>
    <row r="1088" spans="2:12" ht="60">
      <c r="B1088" s="5">
        <v>801116</v>
      </c>
      <c r="C1088" s="15" t="s">
        <v>502</v>
      </c>
      <c r="D1088" s="15" t="s">
        <v>77</v>
      </c>
      <c r="E1088" s="15" t="s">
        <v>87</v>
      </c>
      <c r="F1088" s="15" t="s">
        <v>92</v>
      </c>
      <c r="G1088" s="15" t="s">
        <v>98</v>
      </c>
      <c r="H1088" s="15">
        <v>16000000</v>
      </c>
      <c r="I1088" s="15">
        <v>16000000</v>
      </c>
      <c r="J1088" s="15" t="s">
        <v>32</v>
      </c>
      <c r="K1088" s="15" t="s">
        <v>33</v>
      </c>
      <c r="L1088" s="6" t="s">
        <v>115</v>
      </c>
    </row>
    <row r="1089" spans="2:12" ht="60">
      <c r="B1089" s="5">
        <v>801116</v>
      </c>
      <c r="C1089" s="15" t="s">
        <v>503</v>
      </c>
      <c r="D1089" s="15" t="s">
        <v>77</v>
      </c>
      <c r="E1089" s="15" t="s">
        <v>87</v>
      </c>
      <c r="F1089" s="15" t="s">
        <v>92</v>
      </c>
      <c r="G1089" s="15" t="s">
        <v>98</v>
      </c>
      <c r="H1089" s="15">
        <v>16000000</v>
      </c>
      <c r="I1089" s="15">
        <v>16000000</v>
      </c>
      <c r="J1089" s="15" t="s">
        <v>32</v>
      </c>
      <c r="K1089" s="15" t="s">
        <v>33</v>
      </c>
      <c r="L1089" s="6" t="s">
        <v>115</v>
      </c>
    </row>
    <row r="1090" spans="2:12" ht="60">
      <c r="B1090" s="5">
        <v>801116</v>
      </c>
      <c r="C1090" s="15" t="s">
        <v>504</v>
      </c>
      <c r="D1090" s="15" t="s">
        <v>77</v>
      </c>
      <c r="E1090" s="15" t="s">
        <v>87</v>
      </c>
      <c r="F1090" s="15" t="s">
        <v>92</v>
      </c>
      <c r="G1090" s="15" t="s">
        <v>98</v>
      </c>
      <c r="H1090" s="15">
        <v>16000000</v>
      </c>
      <c r="I1090" s="15">
        <v>16000000</v>
      </c>
      <c r="J1090" s="15" t="s">
        <v>32</v>
      </c>
      <c r="K1090" s="15" t="s">
        <v>33</v>
      </c>
      <c r="L1090" s="6" t="s">
        <v>115</v>
      </c>
    </row>
    <row r="1091" spans="2:12" ht="60">
      <c r="B1091" s="5">
        <v>94131500</v>
      </c>
      <c r="C1091" s="15" t="s">
        <v>788</v>
      </c>
      <c r="D1091" s="15" t="s">
        <v>77</v>
      </c>
      <c r="E1091" s="15" t="s">
        <v>87</v>
      </c>
      <c r="F1091" s="15" t="s">
        <v>92</v>
      </c>
      <c r="G1091" s="15" t="s">
        <v>98</v>
      </c>
      <c r="H1091" s="15">
        <v>175000000</v>
      </c>
      <c r="I1091" s="15">
        <v>175000000</v>
      </c>
      <c r="J1091" s="15" t="s">
        <v>32</v>
      </c>
      <c r="K1091" s="15" t="s">
        <v>33</v>
      </c>
      <c r="L1091" s="6" t="s">
        <v>115</v>
      </c>
    </row>
    <row r="1092" spans="2:12" ht="75">
      <c r="B1092" s="5">
        <v>94131500</v>
      </c>
      <c r="C1092" s="15" t="s">
        <v>961</v>
      </c>
      <c r="D1092" s="15" t="s">
        <v>74</v>
      </c>
      <c r="E1092" s="15" t="s">
        <v>90</v>
      </c>
      <c r="F1092" s="15" t="s">
        <v>92</v>
      </c>
      <c r="G1092" s="15" t="s">
        <v>99</v>
      </c>
      <c r="H1092" s="15">
        <v>20000000</v>
      </c>
      <c r="I1092" s="15">
        <v>20000000</v>
      </c>
      <c r="J1092" s="15" t="s">
        <v>32</v>
      </c>
      <c r="K1092" s="15" t="s">
        <v>33</v>
      </c>
      <c r="L1092" s="6" t="s">
        <v>115</v>
      </c>
    </row>
    <row r="1093" spans="2:12" ht="75">
      <c r="B1093" s="5">
        <v>94131500</v>
      </c>
      <c r="C1093" s="15" t="s">
        <v>961</v>
      </c>
      <c r="D1093" s="15" t="s">
        <v>74</v>
      </c>
      <c r="E1093" s="15" t="s">
        <v>90</v>
      </c>
      <c r="F1093" s="15" t="s">
        <v>92</v>
      </c>
      <c r="G1093" s="15" t="s">
        <v>99</v>
      </c>
      <c r="H1093" s="15">
        <v>20000000</v>
      </c>
      <c r="I1093" s="15">
        <v>20000000</v>
      </c>
      <c r="J1093" s="15" t="s">
        <v>32</v>
      </c>
      <c r="K1093" s="15" t="s">
        <v>33</v>
      </c>
      <c r="L1093" s="6" t="s">
        <v>115</v>
      </c>
    </row>
    <row r="1094" spans="2:12" ht="45">
      <c r="B1094" s="5">
        <v>474200</v>
      </c>
      <c r="C1094" s="15" t="s">
        <v>505</v>
      </c>
      <c r="D1094" s="15" t="s">
        <v>76</v>
      </c>
      <c r="E1094" s="15" t="s">
        <v>86</v>
      </c>
      <c r="F1094" s="15" t="s">
        <v>93</v>
      </c>
      <c r="G1094" s="15" t="s">
        <v>99</v>
      </c>
      <c r="H1094" s="15">
        <v>413013000</v>
      </c>
      <c r="I1094" s="15">
        <v>413013000</v>
      </c>
      <c r="J1094" s="15" t="s">
        <v>32</v>
      </c>
      <c r="K1094" s="15" t="s">
        <v>33</v>
      </c>
      <c r="L1094" s="6" t="s">
        <v>114</v>
      </c>
    </row>
    <row r="1095" spans="2:12" ht="45">
      <c r="B1095" s="5">
        <v>474200</v>
      </c>
      <c r="C1095" s="15" t="s">
        <v>505</v>
      </c>
      <c r="D1095" s="15" t="s">
        <v>76</v>
      </c>
      <c r="E1095" s="15" t="s">
        <v>86</v>
      </c>
      <c r="F1095" s="15" t="s">
        <v>93</v>
      </c>
      <c r="G1095" s="15" t="s">
        <v>98</v>
      </c>
      <c r="H1095" s="15">
        <v>651031467</v>
      </c>
      <c r="I1095" s="15">
        <v>651031467</v>
      </c>
      <c r="J1095" s="15" t="s">
        <v>32</v>
      </c>
      <c r="K1095" s="15" t="s">
        <v>33</v>
      </c>
      <c r="L1095" s="6" t="s">
        <v>114</v>
      </c>
    </row>
    <row r="1096" spans="2:12" ht="45">
      <c r="B1096" s="5">
        <v>474200</v>
      </c>
      <c r="C1096" s="15" t="s">
        <v>505</v>
      </c>
      <c r="D1096" s="15" t="s">
        <v>76</v>
      </c>
      <c r="E1096" s="15" t="s">
        <v>86</v>
      </c>
      <c r="F1096" s="15" t="s">
        <v>93</v>
      </c>
      <c r="G1096" s="15" t="s">
        <v>99</v>
      </c>
      <c r="H1096" s="15">
        <v>343955533</v>
      </c>
      <c r="I1096" s="15">
        <v>343955533</v>
      </c>
      <c r="J1096" s="15" t="s">
        <v>32</v>
      </c>
      <c r="K1096" s="15" t="s">
        <v>33</v>
      </c>
      <c r="L1096" s="6" t="s">
        <v>114</v>
      </c>
    </row>
    <row r="1097" spans="2:12" ht="75">
      <c r="B1097" s="5">
        <v>94131500</v>
      </c>
      <c r="C1097" s="15" t="s">
        <v>961</v>
      </c>
      <c r="D1097" s="15" t="s">
        <v>74</v>
      </c>
      <c r="E1097" s="15" t="s">
        <v>90</v>
      </c>
      <c r="F1097" s="15" t="s">
        <v>92</v>
      </c>
      <c r="G1097" s="15" t="s">
        <v>98</v>
      </c>
      <c r="H1097" s="15">
        <f>1382885803-24000000-1180160332-2912326-5064606-12888000-50215012-30000000+12888000-10000000-5434000</f>
        <v>75099527</v>
      </c>
      <c r="I1097" s="15">
        <f>1382885803-24000000-1180160332-2912326-5064606-12888000-50215012-30000000+12888000-10000000-5434000</f>
        <v>75099527</v>
      </c>
      <c r="J1097" s="15" t="s">
        <v>32</v>
      </c>
      <c r="K1097" s="15" t="s">
        <v>33</v>
      </c>
      <c r="L1097" s="6" t="s">
        <v>114</v>
      </c>
    </row>
    <row r="1098" spans="2:12" ht="60">
      <c r="B1098" s="5">
        <v>801116</v>
      </c>
      <c r="C1098" s="15" t="s">
        <v>506</v>
      </c>
      <c r="D1098" s="15" t="s">
        <v>81</v>
      </c>
      <c r="E1098" s="15" t="s">
        <v>86</v>
      </c>
      <c r="F1098" s="15" t="s">
        <v>92</v>
      </c>
      <c r="G1098" s="15" t="s">
        <v>98</v>
      </c>
      <c r="H1098" s="15">
        <v>10000000</v>
      </c>
      <c r="I1098" s="15">
        <v>10000000</v>
      </c>
      <c r="J1098" s="15" t="s">
        <v>32</v>
      </c>
      <c r="K1098" s="15" t="s">
        <v>33</v>
      </c>
      <c r="L1098" s="6" t="s">
        <v>114</v>
      </c>
    </row>
    <row r="1099" spans="2:12" ht="75">
      <c r="B1099" s="5">
        <v>801116</v>
      </c>
      <c r="C1099" s="15" t="s">
        <v>507</v>
      </c>
      <c r="D1099" s="15" t="s">
        <v>82</v>
      </c>
      <c r="E1099" s="15" t="s">
        <v>86</v>
      </c>
      <c r="F1099" s="15" t="s">
        <v>92</v>
      </c>
      <c r="G1099" s="15" t="s">
        <v>98</v>
      </c>
      <c r="H1099" s="15">
        <f>5434000-902044-1119404-1391104-902044</f>
        <v>1119404</v>
      </c>
      <c r="I1099" s="15">
        <f>5434000-902044-1119404-1391104-902044</f>
        <v>1119404</v>
      </c>
      <c r="J1099" s="15" t="s">
        <v>32</v>
      </c>
      <c r="K1099" s="15" t="s">
        <v>33</v>
      </c>
      <c r="L1099" s="6" t="s">
        <v>114</v>
      </c>
    </row>
    <row r="1100" spans="2:12" ht="75">
      <c r="B1100" s="5">
        <v>801116</v>
      </c>
      <c r="C1100" s="15" t="s">
        <v>508</v>
      </c>
      <c r="D1100" s="15" t="s">
        <v>82</v>
      </c>
      <c r="E1100" s="15" t="s">
        <v>86</v>
      </c>
      <c r="F1100" s="15" t="s">
        <v>92</v>
      </c>
      <c r="G1100" s="15" t="s">
        <v>98</v>
      </c>
      <c r="H1100" s="15">
        <v>902044</v>
      </c>
      <c r="I1100" s="15">
        <v>902044</v>
      </c>
      <c r="J1100" s="15" t="s">
        <v>32</v>
      </c>
      <c r="K1100" s="15" t="s">
        <v>33</v>
      </c>
      <c r="L1100" s="6" t="s">
        <v>114</v>
      </c>
    </row>
    <row r="1101" spans="2:12" ht="75">
      <c r="B1101" s="5">
        <v>801116</v>
      </c>
      <c r="C1101" s="15" t="s">
        <v>509</v>
      </c>
      <c r="D1101" s="15" t="s">
        <v>82</v>
      </c>
      <c r="E1101" s="15" t="s">
        <v>86</v>
      </c>
      <c r="F1101" s="15" t="s">
        <v>92</v>
      </c>
      <c r="G1101" s="15" t="s">
        <v>98</v>
      </c>
      <c r="H1101" s="15">
        <v>1119404</v>
      </c>
      <c r="I1101" s="15">
        <v>1119404</v>
      </c>
      <c r="J1101" s="15" t="s">
        <v>32</v>
      </c>
      <c r="K1101" s="15" t="s">
        <v>33</v>
      </c>
      <c r="L1101" s="6" t="s">
        <v>114</v>
      </c>
    </row>
    <row r="1102" spans="2:12" ht="75">
      <c r="B1102" s="5">
        <v>801116</v>
      </c>
      <c r="C1102" s="15" t="s">
        <v>510</v>
      </c>
      <c r="D1102" s="15" t="s">
        <v>82</v>
      </c>
      <c r="E1102" s="15" t="s">
        <v>86</v>
      </c>
      <c r="F1102" s="15" t="s">
        <v>92</v>
      </c>
      <c r="G1102" s="15" t="s">
        <v>98</v>
      </c>
      <c r="H1102" s="15">
        <v>1391104</v>
      </c>
      <c r="I1102" s="15">
        <v>1391104</v>
      </c>
      <c r="J1102" s="15" t="s">
        <v>32</v>
      </c>
      <c r="K1102" s="15" t="s">
        <v>33</v>
      </c>
      <c r="L1102" s="6" t="s">
        <v>114</v>
      </c>
    </row>
    <row r="1103" spans="2:12" ht="75">
      <c r="B1103" s="5">
        <v>801116</v>
      </c>
      <c r="C1103" s="15" t="s">
        <v>511</v>
      </c>
      <c r="D1103" s="15" t="s">
        <v>82</v>
      </c>
      <c r="E1103" s="15" t="s">
        <v>86</v>
      </c>
      <c r="F1103" s="15" t="s">
        <v>92</v>
      </c>
      <c r="G1103" s="15" t="s">
        <v>98</v>
      </c>
      <c r="H1103" s="15">
        <v>902044</v>
      </c>
      <c r="I1103" s="15">
        <v>902044</v>
      </c>
      <c r="J1103" s="15" t="s">
        <v>32</v>
      </c>
      <c r="K1103" s="15" t="s">
        <v>33</v>
      </c>
      <c r="L1103" s="6" t="s">
        <v>114</v>
      </c>
    </row>
    <row r="1104" spans="2:12" ht="60">
      <c r="B1104" s="5">
        <v>801116</v>
      </c>
      <c r="C1104" s="15" t="s">
        <v>512</v>
      </c>
      <c r="D1104" s="15" t="s">
        <v>79</v>
      </c>
      <c r="E1104" s="15" t="s">
        <v>86</v>
      </c>
      <c r="F1104" s="15" t="s">
        <v>92</v>
      </c>
      <c r="G1104" s="15" t="s">
        <v>99</v>
      </c>
      <c r="H1104" s="15">
        <v>9000000</v>
      </c>
      <c r="I1104" s="15">
        <v>9000000</v>
      </c>
      <c r="J1104" s="15" t="s">
        <v>32</v>
      </c>
      <c r="K1104" s="15" t="s">
        <v>33</v>
      </c>
      <c r="L1104" s="6" t="s">
        <v>114</v>
      </c>
    </row>
    <row r="1105" spans="2:12" ht="60">
      <c r="B1105" s="5">
        <v>801116</v>
      </c>
      <c r="C1105" s="15" t="s">
        <v>513</v>
      </c>
      <c r="D1105" s="15" t="s">
        <v>80</v>
      </c>
      <c r="E1105" s="15" t="s">
        <v>87</v>
      </c>
      <c r="F1105" s="15" t="s">
        <v>92</v>
      </c>
      <c r="G1105" s="15" t="s">
        <v>98</v>
      </c>
      <c r="H1105" s="15">
        <v>4000000</v>
      </c>
      <c r="I1105" s="15">
        <v>4000000</v>
      </c>
      <c r="J1105" s="15" t="s">
        <v>32</v>
      </c>
      <c r="K1105" s="15" t="s">
        <v>33</v>
      </c>
      <c r="L1105" s="6" t="s">
        <v>114</v>
      </c>
    </row>
    <row r="1106" spans="2:12" ht="75">
      <c r="B1106" s="5">
        <v>801116</v>
      </c>
      <c r="C1106" s="15" t="s">
        <v>963</v>
      </c>
      <c r="D1106" s="15" t="s">
        <v>80</v>
      </c>
      <c r="E1106" s="15" t="s">
        <v>86</v>
      </c>
      <c r="F1106" s="15" t="s">
        <v>92</v>
      </c>
      <c r="G1106" s="15" t="s">
        <v>98</v>
      </c>
      <c r="H1106" s="15">
        <v>8000000</v>
      </c>
      <c r="I1106" s="15">
        <v>8000000</v>
      </c>
      <c r="J1106" s="15" t="s">
        <v>32</v>
      </c>
      <c r="K1106" s="15" t="s">
        <v>33</v>
      </c>
      <c r="L1106" s="6" t="s">
        <v>115</v>
      </c>
    </row>
    <row r="1107" spans="2:12" ht="75">
      <c r="B1107" s="5">
        <v>801116</v>
      </c>
      <c r="C1107" s="15" t="s">
        <v>964</v>
      </c>
      <c r="D1107" s="15" t="s">
        <v>80</v>
      </c>
      <c r="E1107" s="15" t="s">
        <v>86</v>
      </c>
      <c r="F1107" s="15" t="s">
        <v>92</v>
      </c>
      <c r="G1107" s="15" t="s">
        <v>98</v>
      </c>
      <c r="H1107" s="15">
        <v>902044</v>
      </c>
      <c r="I1107" s="15">
        <v>902044</v>
      </c>
      <c r="J1107" s="15" t="s">
        <v>32</v>
      </c>
      <c r="K1107" s="15" t="s">
        <v>33</v>
      </c>
      <c r="L1107" s="6" t="s">
        <v>114</v>
      </c>
    </row>
    <row r="1108" spans="2:12" ht="45">
      <c r="B1108" s="5">
        <v>801116</v>
      </c>
      <c r="C1108" s="15" t="s">
        <v>514</v>
      </c>
      <c r="D1108" s="15" t="s">
        <v>80</v>
      </c>
      <c r="E1108" s="15" t="s">
        <v>86</v>
      </c>
      <c r="F1108" s="15" t="s">
        <v>92</v>
      </c>
      <c r="G1108" s="15" t="s">
        <v>98</v>
      </c>
      <c r="H1108" s="15">
        <v>4000000</v>
      </c>
      <c r="I1108" s="15">
        <v>4000000</v>
      </c>
      <c r="J1108" s="15" t="s">
        <v>32</v>
      </c>
      <c r="K1108" s="15" t="s">
        <v>33</v>
      </c>
      <c r="L1108" s="6" t="s">
        <v>114</v>
      </c>
    </row>
    <row r="1109" spans="2:12" ht="45">
      <c r="B1109" s="5">
        <v>801116</v>
      </c>
      <c r="C1109" s="15" t="s">
        <v>515</v>
      </c>
      <c r="D1109" s="15" t="s">
        <v>77</v>
      </c>
      <c r="E1109" s="15" t="s">
        <v>87</v>
      </c>
      <c r="F1109" s="15" t="s">
        <v>92</v>
      </c>
      <c r="G1109" s="15" t="s">
        <v>98</v>
      </c>
      <c r="H1109" s="15">
        <v>44000000</v>
      </c>
      <c r="I1109" s="15">
        <v>44000000</v>
      </c>
      <c r="J1109" s="15" t="s">
        <v>32</v>
      </c>
      <c r="K1109" s="15" t="s">
        <v>33</v>
      </c>
      <c r="L1109" s="6" t="s">
        <v>114</v>
      </c>
    </row>
    <row r="1110" spans="2:12" ht="60">
      <c r="B1110" s="5">
        <v>801116</v>
      </c>
      <c r="C1110" s="15" t="s">
        <v>516</v>
      </c>
      <c r="D1110" s="15" t="s">
        <v>77</v>
      </c>
      <c r="E1110" s="15" t="s">
        <v>87</v>
      </c>
      <c r="F1110" s="15" t="s">
        <v>92</v>
      </c>
      <c r="G1110" s="15" t="s">
        <v>98</v>
      </c>
      <c r="H1110" s="15">
        <v>22388080</v>
      </c>
      <c r="I1110" s="15">
        <v>22388080</v>
      </c>
      <c r="J1110" s="15" t="s">
        <v>32</v>
      </c>
      <c r="K1110" s="15" t="s">
        <v>33</v>
      </c>
      <c r="L1110" s="6" t="s">
        <v>114</v>
      </c>
    </row>
    <row r="1111" spans="2:12" ht="60">
      <c r="B1111" s="5">
        <v>801116</v>
      </c>
      <c r="C1111" s="15" t="s">
        <v>517</v>
      </c>
      <c r="D1111" s="15" t="s">
        <v>77</v>
      </c>
      <c r="E1111" s="15" t="s">
        <v>87</v>
      </c>
      <c r="F1111" s="15" t="s">
        <v>92</v>
      </c>
      <c r="G1111" s="15" t="s">
        <v>98</v>
      </c>
      <c r="H1111" s="15">
        <v>18040880</v>
      </c>
      <c r="I1111" s="15">
        <v>18040880</v>
      </c>
      <c r="J1111" s="15" t="s">
        <v>32</v>
      </c>
      <c r="K1111" s="15" t="s">
        <v>33</v>
      </c>
      <c r="L1111" s="6" t="s">
        <v>114</v>
      </c>
    </row>
    <row r="1112" spans="2:12" ht="60">
      <c r="B1112" s="5">
        <v>801116</v>
      </c>
      <c r="C1112" s="15" t="s">
        <v>518</v>
      </c>
      <c r="D1112" s="15" t="s">
        <v>77</v>
      </c>
      <c r="E1112" s="15" t="s">
        <v>87</v>
      </c>
      <c r="F1112" s="15" t="s">
        <v>92</v>
      </c>
      <c r="G1112" s="15" t="s">
        <v>98</v>
      </c>
      <c r="H1112" s="15">
        <v>27822080</v>
      </c>
      <c r="I1112" s="15">
        <v>27822080</v>
      </c>
      <c r="J1112" s="15" t="s">
        <v>32</v>
      </c>
      <c r="K1112" s="15" t="s">
        <v>33</v>
      </c>
      <c r="L1112" s="6" t="s">
        <v>114</v>
      </c>
    </row>
    <row r="1113" spans="2:12" ht="60">
      <c r="B1113" s="5">
        <v>801116</v>
      </c>
      <c r="C1113" s="15" t="s">
        <v>519</v>
      </c>
      <c r="D1113" s="15" t="s">
        <v>77</v>
      </c>
      <c r="E1113" s="15" t="s">
        <v>87</v>
      </c>
      <c r="F1113" s="15" t="s">
        <v>92</v>
      </c>
      <c r="G1113" s="15" t="s">
        <v>98</v>
      </c>
      <c r="H1113" s="15">
        <v>22388080</v>
      </c>
      <c r="I1113" s="15">
        <v>22388080</v>
      </c>
      <c r="J1113" s="15" t="s">
        <v>32</v>
      </c>
      <c r="K1113" s="15" t="s">
        <v>33</v>
      </c>
      <c r="L1113" s="6" t="s">
        <v>114</v>
      </c>
    </row>
    <row r="1114" spans="2:12" ht="60">
      <c r="B1114" s="5">
        <v>801116</v>
      </c>
      <c r="C1114" s="15" t="s">
        <v>519</v>
      </c>
      <c r="D1114" s="15" t="s">
        <v>77</v>
      </c>
      <c r="E1114" s="15" t="s">
        <v>87</v>
      </c>
      <c r="F1114" s="15" t="s">
        <v>92</v>
      </c>
      <c r="G1114" s="15" t="s">
        <v>98</v>
      </c>
      <c r="H1114" s="15">
        <v>22388080</v>
      </c>
      <c r="I1114" s="15">
        <v>22388080</v>
      </c>
      <c r="J1114" s="15" t="s">
        <v>32</v>
      </c>
      <c r="K1114" s="15" t="s">
        <v>33</v>
      </c>
      <c r="L1114" s="6" t="s">
        <v>114</v>
      </c>
    </row>
    <row r="1115" spans="2:12" ht="60">
      <c r="B1115" s="5">
        <v>801116</v>
      </c>
      <c r="C1115" s="15" t="s">
        <v>520</v>
      </c>
      <c r="D1115" s="15" t="s">
        <v>77</v>
      </c>
      <c r="E1115" s="15" t="s">
        <v>87</v>
      </c>
      <c r="F1115" s="15" t="s">
        <v>92</v>
      </c>
      <c r="G1115" s="15" t="s">
        <v>98</v>
      </c>
      <c r="H1115" s="15">
        <v>18040080</v>
      </c>
      <c r="I1115" s="15">
        <v>18040080</v>
      </c>
      <c r="J1115" s="15" t="s">
        <v>32</v>
      </c>
      <c r="K1115" s="15" t="s">
        <v>33</v>
      </c>
      <c r="L1115" s="6" t="s">
        <v>114</v>
      </c>
    </row>
    <row r="1116" spans="2:12" ht="60">
      <c r="B1116" s="5">
        <v>801116</v>
      </c>
      <c r="C1116" s="15" t="s">
        <v>520</v>
      </c>
      <c r="D1116" s="15" t="s">
        <v>77</v>
      </c>
      <c r="E1116" s="15" t="s">
        <v>87</v>
      </c>
      <c r="F1116" s="15" t="s">
        <v>92</v>
      </c>
      <c r="G1116" s="15" t="s">
        <v>98</v>
      </c>
      <c r="H1116" s="15">
        <v>18040080</v>
      </c>
      <c r="I1116" s="15">
        <v>18040080</v>
      </c>
      <c r="J1116" s="15" t="s">
        <v>32</v>
      </c>
      <c r="K1116" s="15" t="s">
        <v>33</v>
      </c>
      <c r="L1116" s="6" t="s">
        <v>114</v>
      </c>
    </row>
    <row r="1117" spans="2:12" ht="60">
      <c r="B1117" s="5">
        <v>801116</v>
      </c>
      <c r="C1117" s="15" t="s">
        <v>521</v>
      </c>
      <c r="D1117" s="15" t="s">
        <v>77</v>
      </c>
      <c r="E1117" s="15" t="s">
        <v>87</v>
      </c>
      <c r="F1117" s="15" t="s">
        <v>92</v>
      </c>
      <c r="G1117" s="15" t="s">
        <v>98</v>
      </c>
      <c r="H1117" s="15">
        <v>25000000</v>
      </c>
      <c r="I1117" s="15">
        <v>25000000</v>
      </c>
      <c r="J1117" s="15" t="s">
        <v>32</v>
      </c>
      <c r="K1117" s="15" t="s">
        <v>33</v>
      </c>
      <c r="L1117" s="6" t="s">
        <v>114</v>
      </c>
    </row>
    <row r="1118" spans="2:12" ht="60">
      <c r="B1118" s="5">
        <v>801116</v>
      </c>
      <c r="C1118" s="15" t="s">
        <v>522</v>
      </c>
      <c r="D1118" s="15" t="s">
        <v>77</v>
      </c>
      <c r="E1118" s="15" t="s">
        <v>87</v>
      </c>
      <c r="F1118" s="15" t="s">
        <v>92</v>
      </c>
      <c r="G1118" s="15" t="s">
        <v>98</v>
      </c>
      <c r="H1118" s="15">
        <v>18040880</v>
      </c>
      <c r="I1118" s="15">
        <v>18040880</v>
      </c>
      <c r="J1118" s="15" t="s">
        <v>32</v>
      </c>
      <c r="K1118" s="15" t="s">
        <v>33</v>
      </c>
      <c r="L1118" s="6" t="s">
        <v>114</v>
      </c>
    </row>
    <row r="1119" spans="2:12" ht="60">
      <c r="B1119" s="5">
        <v>801116</v>
      </c>
      <c r="C1119" s="15" t="s">
        <v>523</v>
      </c>
      <c r="D1119" s="15" t="s">
        <v>77</v>
      </c>
      <c r="E1119" s="15" t="s">
        <v>87</v>
      </c>
      <c r="F1119" s="15" t="s">
        <v>92</v>
      </c>
      <c r="G1119" s="15" t="s">
        <v>98</v>
      </c>
      <c r="H1119" s="15">
        <v>50000000</v>
      </c>
      <c r="I1119" s="15">
        <v>50000000</v>
      </c>
      <c r="J1119" s="15" t="s">
        <v>32</v>
      </c>
      <c r="K1119" s="15" t="s">
        <v>33</v>
      </c>
      <c r="L1119" s="6" t="s">
        <v>114</v>
      </c>
    </row>
    <row r="1120" spans="2:12" ht="75">
      <c r="B1120" s="5">
        <v>94131500</v>
      </c>
      <c r="C1120" s="15" t="s">
        <v>962</v>
      </c>
      <c r="D1120" s="15" t="s">
        <v>79</v>
      </c>
      <c r="E1120" s="15" t="s">
        <v>87</v>
      </c>
      <c r="F1120" s="15" t="s">
        <v>92</v>
      </c>
      <c r="G1120" s="15" t="s">
        <v>98</v>
      </c>
      <c r="H1120" s="15">
        <v>40001600</v>
      </c>
      <c r="I1120" s="15">
        <v>40001600</v>
      </c>
      <c r="J1120" s="15" t="s">
        <v>32</v>
      </c>
      <c r="K1120" s="15" t="s">
        <v>33</v>
      </c>
      <c r="L1120" s="6" t="s">
        <v>115</v>
      </c>
    </row>
    <row r="1121" spans="2:12" ht="45">
      <c r="B1121" s="5" t="s">
        <v>65</v>
      </c>
      <c r="C1121" s="15" t="s">
        <v>380</v>
      </c>
      <c r="D1121" s="15" t="s">
        <v>80</v>
      </c>
      <c r="E1121" s="15" t="s">
        <v>86</v>
      </c>
      <c r="F1121" s="15" t="s">
        <v>94</v>
      </c>
      <c r="G1121" s="15" t="s">
        <v>99</v>
      </c>
      <c r="H1121" s="15">
        <v>8000000</v>
      </c>
      <c r="I1121" s="15">
        <v>8000000</v>
      </c>
      <c r="J1121" s="15" t="s">
        <v>32</v>
      </c>
      <c r="K1121" s="15" t="s">
        <v>33</v>
      </c>
      <c r="L1121" s="6" t="s">
        <v>114</v>
      </c>
    </row>
    <row r="1122" spans="2:12" ht="60">
      <c r="B1122" s="5" t="s">
        <v>70</v>
      </c>
      <c r="C1122" s="15" t="s">
        <v>524</v>
      </c>
      <c r="D1122" s="15" t="s">
        <v>74</v>
      </c>
      <c r="E1122" s="15" t="s">
        <v>86</v>
      </c>
      <c r="F1122" s="15" t="s">
        <v>94</v>
      </c>
      <c r="G1122" s="15" t="s">
        <v>99</v>
      </c>
      <c r="H1122" s="15">
        <v>9202000</v>
      </c>
      <c r="I1122" s="15">
        <v>9202000</v>
      </c>
      <c r="J1122" s="15" t="s">
        <v>32</v>
      </c>
      <c r="K1122" s="15" t="s">
        <v>33</v>
      </c>
      <c r="L1122" s="6" t="s">
        <v>114</v>
      </c>
    </row>
    <row r="1123" spans="2:12" ht="75">
      <c r="B1123" s="5">
        <v>80111601</v>
      </c>
      <c r="C1123" s="15" t="s">
        <v>965</v>
      </c>
      <c r="D1123" s="15" t="s">
        <v>80</v>
      </c>
      <c r="E1123" s="15" t="s">
        <v>86</v>
      </c>
      <c r="F1123" s="15" t="s">
        <v>92</v>
      </c>
      <c r="G1123" s="15" t="s">
        <v>99</v>
      </c>
      <c r="H1123" s="15">
        <v>1800000</v>
      </c>
      <c r="I1123" s="15">
        <v>1800000</v>
      </c>
      <c r="J1123" s="15" t="s">
        <v>32</v>
      </c>
      <c r="K1123" s="15" t="s">
        <v>33</v>
      </c>
      <c r="L1123" s="6" t="s">
        <v>114</v>
      </c>
    </row>
    <row r="1124" spans="2:12" ht="60">
      <c r="B1124" s="5" t="s">
        <v>65</v>
      </c>
      <c r="C1124" s="15" t="s">
        <v>966</v>
      </c>
      <c r="D1124" s="15" t="s">
        <v>80</v>
      </c>
      <c r="E1124" s="15" t="s">
        <v>86</v>
      </c>
      <c r="F1124" s="15" t="s">
        <v>94</v>
      </c>
      <c r="G1124" s="15" t="s">
        <v>99</v>
      </c>
      <c r="H1124" s="15">
        <v>2534827</v>
      </c>
      <c r="I1124" s="15">
        <v>2534827</v>
      </c>
      <c r="J1124" s="15" t="s">
        <v>32</v>
      </c>
      <c r="K1124" s="15" t="s">
        <v>33</v>
      </c>
      <c r="L1124" s="6" t="s">
        <v>114</v>
      </c>
    </row>
    <row r="1125" spans="2:12" ht="45">
      <c r="B1125" s="5" t="s">
        <v>65</v>
      </c>
      <c r="C1125" s="15" t="s">
        <v>380</v>
      </c>
      <c r="D1125" s="15" t="s">
        <v>80</v>
      </c>
      <c r="E1125" s="15" t="s">
        <v>86</v>
      </c>
      <c r="F1125" s="15" t="s">
        <v>94</v>
      </c>
      <c r="G1125" s="15" t="s">
        <v>99</v>
      </c>
      <c r="H1125" s="15">
        <v>3153235</v>
      </c>
      <c r="I1125" s="15">
        <v>3153235</v>
      </c>
      <c r="J1125" s="15" t="s">
        <v>32</v>
      </c>
      <c r="K1125" s="15" t="s">
        <v>33</v>
      </c>
      <c r="L1125" s="6" t="s">
        <v>114</v>
      </c>
    </row>
    <row r="1126" spans="2:12" ht="45">
      <c r="B1126" s="5">
        <v>94131500</v>
      </c>
      <c r="C1126" s="15" t="s">
        <v>525</v>
      </c>
      <c r="D1126" s="15" t="s">
        <v>74</v>
      </c>
      <c r="E1126" s="15" t="s">
        <v>86</v>
      </c>
      <c r="F1126" s="15" t="s">
        <v>92</v>
      </c>
      <c r="G1126" s="15" t="s">
        <v>99</v>
      </c>
      <c r="H1126" s="15">
        <v>27000000</v>
      </c>
      <c r="I1126" s="15">
        <v>27000000</v>
      </c>
      <c r="J1126" s="15" t="s">
        <v>32</v>
      </c>
      <c r="K1126" s="15" t="s">
        <v>33</v>
      </c>
      <c r="L1126" s="6" t="s">
        <v>114</v>
      </c>
    </row>
    <row r="1127" spans="2:12" ht="45">
      <c r="B1127" s="5">
        <v>80111601</v>
      </c>
      <c r="C1127" s="15" t="s">
        <v>526</v>
      </c>
      <c r="D1127" s="15" t="s">
        <v>81</v>
      </c>
      <c r="E1127" s="15" t="s">
        <v>86</v>
      </c>
      <c r="F1127" s="15" t="s">
        <v>92</v>
      </c>
      <c r="G1127" s="15" t="s">
        <v>99</v>
      </c>
      <c r="H1127" s="15">
        <v>5200000</v>
      </c>
      <c r="I1127" s="15">
        <v>5200000</v>
      </c>
      <c r="J1127" s="15" t="s">
        <v>32</v>
      </c>
      <c r="K1127" s="15" t="s">
        <v>33</v>
      </c>
      <c r="L1127" s="6" t="s">
        <v>114</v>
      </c>
    </row>
    <row r="1128" spans="2:12" ht="75">
      <c r="B1128" s="5" t="s">
        <v>47</v>
      </c>
      <c r="C1128" s="15" t="s">
        <v>194</v>
      </c>
      <c r="D1128" s="15" t="s">
        <v>75</v>
      </c>
      <c r="E1128" s="15" t="s">
        <v>86</v>
      </c>
      <c r="F1128" s="15" t="s">
        <v>93</v>
      </c>
      <c r="G1128" s="15" t="s">
        <v>99</v>
      </c>
      <c r="H1128" s="15">
        <v>35000000</v>
      </c>
      <c r="I1128" s="15">
        <v>35000000</v>
      </c>
      <c r="J1128" s="15" t="s">
        <v>32</v>
      </c>
      <c r="K1128" s="15" t="s">
        <v>33</v>
      </c>
      <c r="L1128" s="6" t="s">
        <v>114</v>
      </c>
    </row>
    <row r="1129" spans="2:12" ht="60">
      <c r="B1129" s="5">
        <v>80111601</v>
      </c>
      <c r="C1129" s="15" t="s">
        <v>527</v>
      </c>
      <c r="D1129" s="15" t="s">
        <v>80</v>
      </c>
      <c r="E1129" s="15" t="s">
        <v>86</v>
      </c>
      <c r="F1129" s="15" t="s">
        <v>92</v>
      </c>
      <c r="G1129" s="15" t="s">
        <v>99</v>
      </c>
      <c r="H1129" s="15">
        <v>2000000</v>
      </c>
      <c r="I1129" s="15">
        <v>2000000</v>
      </c>
      <c r="J1129" s="15" t="s">
        <v>32</v>
      </c>
      <c r="K1129" s="15" t="s">
        <v>33</v>
      </c>
      <c r="L1129" s="6" t="s">
        <v>114</v>
      </c>
    </row>
    <row r="1130" spans="2:12" ht="60">
      <c r="B1130" s="5">
        <v>80111601</v>
      </c>
      <c r="C1130" s="15" t="s">
        <v>527</v>
      </c>
      <c r="D1130" s="15" t="s">
        <v>80</v>
      </c>
      <c r="E1130" s="15" t="s">
        <v>86</v>
      </c>
      <c r="F1130" s="15" t="s">
        <v>92</v>
      </c>
      <c r="G1130" s="15" t="s">
        <v>99</v>
      </c>
      <c r="H1130" s="15">
        <v>300000</v>
      </c>
      <c r="I1130" s="15">
        <v>300000</v>
      </c>
      <c r="J1130" s="15" t="s">
        <v>32</v>
      </c>
      <c r="K1130" s="15" t="s">
        <v>33</v>
      </c>
      <c r="L1130" s="6" t="s">
        <v>114</v>
      </c>
    </row>
    <row r="1131" spans="2:12" ht="75">
      <c r="B1131" s="5">
        <v>80111601</v>
      </c>
      <c r="C1131" s="15" t="s">
        <v>965</v>
      </c>
      <c r="D1131" s="15" t="s">
        <v>80</v>
      </c>
      <c r="E1131" s="15" t="s">
        <v>86</v>
      </c>
      <c r="F1131" s="15" t="s">
        <v>92</v>
      </c>
      <c r="G1131" s="15" t="s">
        <v>99</v>
      </c>
      <c r="H1131" s="15">
        <f>147391+200000-131752-15639+1000000</f>
        <v>1200000</v>
      </c>
      <c r="I1131" s="15">
        <f>147391+200000-131752-15639+1000000</f>
        <v>1200000</v>
      </c>
      <c r="J1131" s="15" t="s">
        <v>32</v>
      </c>
      <c r="K1131" s="15" t="s">
        <v>33</v>
      </c>
      <c r="L1131" s="6" t="s">
        <v>114</v>
      </c>
    </row>
    <row r="1132" spans="2:12" ht="60">
      <c r="B1132" s="5" t="s">
        <v>42</v>
      </c>
      <c r="C1132" s="15" t="s">
        <v>967</v>
      </c>
      <c r="D1132" s="15" t="s">
        <v>74</v>
      </c>
      <c r="E1132" s="15" t="s">
        <v>86</v>
      </c>
      <c r="F1132" s="15" t="s">
        <v>95</v>
      </c>
      <c r="G1132" s="15" t="s">
        <v>99</v>
      </c>
      <c r="H1132" s="15">
        <v>4000000</v>
      </c>
      <c r="I1132" s="15">
        <v>4000000</v>
      </c>
      <c r="J1132" s="15" t="s">
        <v>32</v>
      </c>
      <c r="K1132" s="15" t="s">
        <v>33</v>
      </c>
      <c r="L1132" s="6" t="s">
        <v>114</v>
      </c>
    </row>
    <row r="1133" spans="2:12" ht="75">
      <c r="B1133" s="5" t="s">
        <v>61</v>
      </c>
      <c r="C1133" s="15" t="s">
        <v>441</v>
      </c>
      <c r="D1133" s="15" t="s">
        <v>74</v>
      </c>
      <c r="E1133" s="15" t="s">
        <v>86</v>
      </c>
      <c r="F1133" s="15" t="s">
        <v>93</v>
      </c>
      <c r="G1133" s="15" t="s">
        <v>99</v>
      </c>
      <c r="H1133" s="15">
        <v>22000000</v>
      </c>
      <c r="I1133" s="15">
        <v>22000000</v>
      </c>
      <c r="J1133" s="15" t="s">
        <v>32</v>
      </c>
      <c r="K1133" s="15" t="s">
        <v>33</v>
      </c>
      <c r="L1133" s="6" t="s">
        <v>114</v>
      </c>
    </row>
    <row r="1134" spans="2:12" ht="75">
      <c r="B1134" s="5" t="s">
        <v>45</v>
      </c>
      <c r="C1134" s="15" t="s">
        <v>968</v>
      </c>
      <c r="D1134" s="15" t="s">
        <v>74</v>
      </c>
      <c r="E1134" s="15" t="s">
        <v>87</v>
      </c>
      <c r="F1134" s="15" t="s">
        <v>95</v>
      </c>
      <c r="G1134" s="15" t="s">
        <v>99</v>
      </c>
      <c r="H1134" s="15">
        <v>6000000</v>
      </c>
      <c r="I1134" s="15">
        <v>6000000</v>
      </c>
      <c r="J1134" s="15" t="s">
        <v>32</v>
      </c>
      <c r="K1134" s="15" t="s">
        <v>33</v>
      </c>
      <c r="L1134" s="6" t="s">
        <v>114</v>
      </c>
    </row>
    <row r="1135" spans="2:12" ht="60">
      <c r="B1135" s="5" t="s">
        <v>37</v>
      </c>
      <c r="C1135" s="15" t="s">
        <v>154</v>
      </c>
      <c r="D1135" s="15" t="s">
        <v>75</v>
      </c>
      <c r="E1135" s="15" t="s">
        <v>86</v>
      </c>
      <c r="F1135" s="15" t="s">
        <v>93</v>
      </c>
      <c r="G1135" s="15" t="s">
        <v>99</v>
      </c>
      <c r="H1135" s="15">
        <v>12000000</v>
      </c>
      <c r="I1135" s="15">
        <v>12000000</v>
      </c>
      <c r="J1135" s="15" t="s">
        <v>32</v>
      </c>
      <c r="K1135" s="15" t="s">
        <v>33</v>
      </c>
      <c r="L1135" s="6" t="s">
        <v>114</v>
      </c>
    </row>
    <row r="1136" spans="2:12" ht="75">
      <c r="B1136" s="5" t="s">
        <v>71</v>
      </c>
      <c r="C1136" s="15" t="s">
        <v>969</v>
      </c>
      <c r="D1136" s="15" t="s">
        <v>80</v>
      </c>
      <c r="E1136" s="15" t="s">
        <v>86</v>
      </c>
      <c r="F1136" s="15" t="s">
        <v>94</v>
      </c>
      <c r="G1136" s="15" t="s">
        <v>99</v>
      </c>
      <c r="H1136" s="15">
        <v>8000000</v>
      </c>
      <c r="I1136" s="15">
        <v>8000000</v>
      </c>
      <c r="J1136" s="15" t="s">
        <v>32</v>
      </c>
      <c r="K1136" s="15" t="s">
        <v>33</v>
      </c>
      <c r="L1136" s="6" t="s">
        <v>114</v>
      </c>
    </row>
    <row r="1137" spans="2:12" ht="60">
      <c r="B1137" s="5">
        <v>80111601</v>
      </c>
      <c r="C1137" s="15" t="s">
        <v>528</v>
      </c>
      <c r="D1137" s="15" t="s">
        <v>82</v>
      </c>
      <c r="E1137" s="15" t="s">
        <v>86</v>
      </c>
      <c r="F1137" s="15" t="s">
        <v>92</v>
      </c>
      <c r="G1137" s="15" t="s">
        <v>99</v>
      </c>
      <c r="H1137" s="15">
        <v>27000000</v>
      </c>
      <c r="I1137" s="15">
        <v>27000000</v>
      </c>
      <c r="J1137" s="15" t="s">
        <v>32</v>
      </c>
      <c r="K1137" s="15" t="s">
        <v>33</v>
      </c>
      <c r="L1137" s="6" t="s">
        <v>114</v>
      </c>
    </row>
    <row r="1138" spans="2:12" ht="60">
      <c r="B1138" s="5">
        <v>93141701</v>
      </c>
      <c r="C1138" s="15" t="s">
        <v>529</v>
      </c>
      <c r="D1138" s="15" t="s">
        <v>75</v>
      </c>
      <c r="E1138" s="15" t="s">
        <v>86</v>
      </c>
      <c r="F1138" s="15" t="s">
        <v>95</v>
      </c>
      <c r="G1138" s="15" t="s">
        <v>99</v>
      </c>
      <c r="H1138" s="15">
        <v>70000000</v>
      </c>
      <c r="I1138" s="15">
        <v>70000000</v>
      </c>
      <c r="J1138" s="15" t="s">
        <v>32</v>
      </c>
      <c r="K1138" s="15" t="s">
        <v>33</v>
      </c>
      <c r="L1138" s="6" t="s">
        <v>114</v>
      </c>
    </row>
    <row r="1139" spans="2:12" ht="60">
      <c r="B1139" s="5">
        <v>93141701</v>
      </c>
      <c r="C1139" s="15" t="s">
        <v>970</v>
      </c>
      <c r="D1139" s="15" t="s">
        <v>80</v>
      </c>
      <c r="E1139" s="15" t="s">
        <v>86</v>
      </c>
      <c r="F1139" s="15" t="s">
        <v>95</v>
      </c>
      <c r="G1139" s="15" t="s">
        <v>99</v>
      </c>
      <c r="H1139" s="15">
        <v>21176879</v>
      </c>
      <c r="I1139" s="15">
        <v>21176879</v>
      </c>
      <c r="J1139" s="15" t="s">
        <v>32</v>
      </c>
      <c r="K1139" s="15" t="s">
        <v>33</v>
      </c>
      <c r="L1139" s="6" t="s">
        <v>114</v>
      </c>
    </row>
    <row r="1140" spans="2:12" ht="60">
      <c r="B1140" s="5">
        <v>93141701</v>
      </c>
      <c r="C1140" s="15" t="s">
        <v>530</v>
      </c>
      <c r="D1140" s="15" t="s">
        <v>80</v>
      </c>
      <c r="E1140" s="15" t="s">
        <v>86</v>
      </c>
      <c r="F1140" s="15" t="s">
        <v>96</v>
      </c>
      <c r="G1140" s="15" t="s">
        <v>99</v>
      </c>
      <c r="H1140" s="15">
        <v>7000000</v>
      </c>
      <c r="I1140" s="15">
        <v>7000000</v>
      </c>
      <c r="J1140" s="15" t="s">
        <v>32</v>
      </c>
      <c r="K1140" s="15" t="s">
        <v>33</v>
      </c>
      <c r="L1140" s="6" t="s">
        <v>114</v>
      </c>
    </row>
    <row r="1141" spans="2:12" ht="60">
      <c r="B1141" s="5">
        <v>93141701</v>
      </c>
      <c r="C1141" s="15" t="s">
        <v>530</v>
      </c>
      <c r="D1141" s="15" t="s">
        <v>74</v>
      </c>
      <c r="E1141" s="15" t="s">
        <v>86</v>
      </c>
      <c r="F1141" s="15" t="s">
        <v>96</v>
      </c>
      <c r="G1141" s="15" t="s">
        <v>99</v>
      </c>
      <c r="H1141" s="15">
        <v>16000000</v>
      </c>
      <c r="I1141" s="15">
        <v>16000000</v>
      </c>
      <c r="J1141" s="15" t="s">
        <v>32</v>
      </c>
      <c r="K1141" s="15" t="s">
        <v>33</v>
      </c>
      <c r="L1141" s="6" t="s">
        <v>114</v>
      </c>
    </row>
    <row r="1142" spans="2:12" ht="75">
      <c r="B1142" s="5">
        <v>94131500</v>
      </c>
      <c r="C1142" s="15" t="s">
        <v>935</v>
      </c>
      <c r="D1142" s="15" t="s">
        <v>78</v>
      </c>
      <c r="E1142" s="15" t="s">
        <v>86</v>
      </c>
      <c r="F1142" s="15" t="s">
        <v>92</v>
      </c>
      <c r="G1142" s="15" t="s">
        <v>99</v>
      </c>
      <c r="H1142" s="15">
        <v>70000000</v>
      </c>
      <c r="I1142" s="15">
        <v>70000000</v>
      </c>
      <c r="J1142" s="15" t="s">
        <v>32</v>
      </c>
      <c r="K1142" s="15" t="s">
        <v>33</v>
      </c>
      <c r="L1142" s="6" t="s">
        <v>115</v>
      </c>
    </row>
    <row r="1143" spans="2:12" ht="60">
      <c r="B1143" s="5" t="s">
        <v>50</v>
      </c>
      <c r="C1143" s="15" t="s">
        <v>971</v>
      </c>
      <c r="D1143" s="15" t="s">
        <v>80</v>
      </c>
      <c r="E1143" s="15" t="s">
        <v>86</v>
      </c>
      <c r="F1143" s="15" t="s">
        <v>95</v>
      </c>
      <c r="G1143" s="15" t="s">
        <v>99</v>
      </c>
      <c r="H1143" s="15">
        <v>12500000</v>
      </c>
      <c r="I1143" s="15">
        <v>12500000</v>
      </c>
      <c r="J1143" s="15" t="s">
        <v>32</v>
      </c>
      <c r="K1143" s="15" t="s">
        <v>33</v>
      </c>
      <c r="L1143" s="6" t="s">
        <v>114</v>
      </c>
    </row>
    <row r="1144" spans="2:12" ht="60">
      <c r="B1144" s="5">
        <v>80111601</v>
      </c>
      <c r="C1144" s="15" t="s">
        <v>972</v>
      </c>
      <c r="D1144" s="15" t="s">
        <v>80</v>
      </c>
      <c r="E1144" s="15" t="s">
        <v>86</v>
      </c>
      <c r="F1144" s="15" t="s">
        <v>92</v>
      </c>
      <c r="G1144" s="15" t="s">
        <v>99</v>
      </c>
      <c r="H1144" s="15">
        <v>2000000</v>
      </c>
      <c r="I1144" s="15">
        <v>2000000</v>
      </c>
      <c r="J1144" s="15" t="s">
        <v>32</v>
      </c>
      <c r="K1144" s="15" t="s">
        <v>33</v>
      </c>
      <c r="L1144" s="6" t="s">
        <v>114</v>
      </c>
    </row>
    <row r="1145" spans="2:12" ht="60">
      <c r="B1145" s="5">
        <v>80111601</v>
      </c>
      <c r="C1145" s="15" t="s">
        <v>531</v>
      </c>
      <c r="D1145" s="15" t="s">
        <v>82</v>
      </c>
      <c r="E1145" s="15" t="s">
        <v>86</v>
      </c>
      <c r="F1145" s="15" t="s">
        <v>92</v>
      </c>
      <c r="G1145" s="15" t="s">
        <v>99</v>
      </c>
      <c r="H1145" s="15">
        <v>6000000</v>
      </c>
      <c r="I1145" s="15">
        <v>6000000</v>
      </c>
      <c r="J1145" s="15" t="s">
        <v>32</v>
      </c>
      <c r="K1145" s="15" t="s">
        <v>33</v>
      </c>
      <c r="L1145" s="6" t="s">
        <v>114</v>
      </c>
    </row>
    <row r="1146" spans="2:12" ht="45">
      <c r="B1146" s="5">
        <v>80111601</v>
      </c>
      <c r="C1146" s="15" t="s">
        <v>532</v>
      </c>
      <c r="D1146" s="15" t="s">
        <v>80</v>
      </c>
      <c r="E1146" s="15" t="s">
        <v>86</v>
      </c>
      <c r="F1146" s="15" t="s">
        <v>92</v>
      </c>
      <c r="G1146" s="15" t="s">
        <v>99</v>
      </c>
      <c r="H1146" s="15">
        <v>6000000</v>
      </c>
      <c r="I1146" s="15">
        <v>6000000</v>
      </c>
      <c r="J1146" s="15" t="s">
        <v>32</v>
      </c>
      <c r="K1146" s="15" t="s">
        <v>33</v>
      </c>
      <c r="L1146" s="6" t="s">
        <v>114</v>
      </c>
    </row>
    <row r="1147" spans="2:12" ht="45">
      <c r="B1147" s="5" t="s">
        <v>50</v>
      </c>
      <c r="C1147" s="15" t="s">
        <v>204</v>
      </c>
      <c r="D1147" s="15" t="s">
        <v>83</v>
      </c>
      <c r="E1147" s="15" t="s">
        <v>86</v>
      </c>
      <c r="F1147" s="15" t="s">
        <v>95</v>
      </c>
      <c r="G1147" s="15" t="s">
        <v>99</v>
      </c>
      <c r="H1147" s="15">
        <v>5000000</v>
      </c>
      <c r="I1147" s="15">
        <v>5000000</v>
      </c>
      <c r="J1147" s="15" t="s">
        <v>32</v>
      </c>
      <c r="K1147" s="15" t="s">
        <v>33</v>
      </c>
      <c r="L1147" s="6" t="s">
        <v>114</v>
      </c>
    </row>
    <row r="1148" spans="2:12" ht="60">
      <c r="B1148" s="5">
        <v>94131500</v>
      </c>
      <c r="C1148" s="15" t="s">
        <v>788</v>
      </c>
      <c r="D1148" s="15" t="s">
        <v>77</v>
      </c>
      <c r="E1148" s="15" t="s">
        <v>87</v>
      </c>
      <c r="F1148" s="15" t="s">
        <v>92</v>
      </c>
      <c r="G1148" s="15" t="s">
        <v>99</v>
      </c>
      <c r="H1148" s="15">
        <v>230000000</v>
      </c>
      <c r="I1148" s="15">
        <v>230000000</v>
      </c>
      <c r="J1148" s="15" t="s">
        <v>32</v>
      </c>
      <c r="K1148" s="15" t="s">
        <v>33</v>
      </c>
      <c r="L1148" s="6" t="s">
        <v>114</v>
      </c>
    </row>
    <row r="1149" spans="2:12" ht="75">
      <c r="B1149" s="5">
        <v>94131500</v>
      </c>
      <c r="C1149" s="15" t="s">
        <v>973</v>
      </c>
      <c r="D1149" s="15" t="s">
        <v>83</v>
      </c>
      <c r="E1149" s="15" t="s">
        <v>86</v>
      </c>
      <c r="F1149" s="15" t="s">
        <v>92</v>
      </c>
      <c r="G1149" s="15" t="s">
        <v>99</v>
      </c>
      <c r="H1149" s="15">
        <v>240000000</v>
      </c>
      <c r="I1149" s="15">
        <v>240000000</v>
      </c>
      <c r="J1149" s="15" t="s">
        <v>32</v>
      </c>
      <c r="K1149" s="15" t="s">
        <v>33</v>
      </c>
      <c r="L1149" s="6" t="s">
        <v>114</v>
      </c>
    </row>
    <row r="1150" spans="2:12" ht="90">
      <c r="B1150" s="5" t="s">
        <v>56</v>
      </c>
      <c r="C1150" s="15" t="s">
        <v>960</v>
      </c>
      <c r="D1150" s="15" t="s">
        <v>80</v>
      </c>
      <c r="E1150" s="15" t="s">
        <v>86</v>
      </c>
      <c r="F1150" s="15" t="s">
        <v>93</v>
      </c>
      <c r="G1150" s="15" t="s">
        <v>99</v>
      </c>
      <c r="H1150" s="15">
        <v>6000000</v>
      </c>
      <c r="I1150" s="15">
        <v>6000000</v>
      </c>
      <c r="J1150" s="15" t="s">
        <v>32</v>
      </c>
      <c r="K1150" s="15" t="s">
        <v>33</v>
      </c>
      <c r="L1150" s="6" t="s">
        <v>114</v>
      </c>
    </row>
    <row r="1151" spans="2:12" ht="75">
      <c r="B1151" s="5" t="s">
        <v>56</v>
      </c>
      <c r="C1151" s="15" t="s">
        <v>304</v>
      </c>
      <c r="D1151" s="15" t="s">
        <v>75</v>
      </c>
      <c r="E1151" s="15" t="s">
        <v>86</v>
      </c>
      <c r="F1151" s="15" t="s">
        <v>93</v>
      </c>
      <c r="G1151" s="15" t="s">
        <v>99</v>
      </c>
      <c r="H1151" s="15">
        <v>30000000</v>
      </c>
      <c r="I1151" s="15">
        <v>30000000</v>
      </c>
      <c r="J1151" s="15" t="s">
        <v>32</v>
      </c>
      <c r="K1151" s="15" t="s">
        <v>33</v>
      </c>
      <c r="L1151" s="6" t="s">
        <v>114</v>
      </c>
    </row>
    <row r="1152" spans="2:12" ht="75">
      <c r="B1152" s="5">
        <v>94131500</v>
      </c>
      <c r="C1152" s="15" t="s">
        <v>533</v>
      </c>
      <c r="D1152" s="15" t="s">
        <v>80</v>
      </c>
      <c r="E1152" s="15" t="s">
        <v>86</v>
      </c>
      <c r="F1152" s="15" t="s">
        <v>92</v>
      </c>
      <c r="G1152" s="15" t="s">
        <v>99</v>
      </c>
      <c r="H1152" s="15">
        <v>77069</v>
      </c>
      <c r="I1152" s="15">
        <v>77069</v>
      </c>
      <c r="J1152" s="15" t="s">
        <v>32</v>
      </c>
      <c r="K1152" s="15" t="s">
        <v>33</v>
      </c>
      <c r="L1152" s="6" t="s">
        <v>114</v>
      </c>
    </row>
    <row r="1153" spans="2:12" ht="90">
      <c r="B1153" s="5">
        <v>94131500</v>
      </c>
      <c r="C1153" s="15" t="s">
        <v>534</v>
      </c>
      <c r="D1153" s="15" t="s">
        <v>80</v>
      </c>
      <c r="E1153" s="15" t="s">
        <v>86</v>
      </c>
      <c r="F1153" s="15" t="s">
        <v>92</v>
      </c>
      <c r="G1153" s="15" t="s">
        <v>99</v>
      </c>
      <c r="H1153" s="15">
        <v>2324870</v>
      </c>
      <c r="I1153" s="15">
        <v>2324870</v>
      </c>
      <c r="J1153" s="15" t="s">
        <v>32</v>
      </c>
      <c r="K1153" s="15" t="s">
        <v>33</v>
      </c>
      <c r="L1153" s="6" t="s">
        <v>114</v>
      </c>
    </row>
    <row r="1154" spans="2:12" ht="90">
      <c r="B1154" s="5">
        <v>94131500</v>
      </c>
      <c r="C1154" s="15" t="s">
        <v>535</v>
      </c>
      <c r="D1154" s="15" t="s">
        <v>80</v>
      </c>
      <c r="E1154" s="15" t="s">
        <v>86</v>
      </c>
      <c r="F1154" s="15" t="s">
        <v>92</v>
      </c>
      <c r="G1154" s="15" t="s">
        <v>99</v>
      </c>
      <c r="H1154" s="15">
        <f>25436579-341460</f>
        <v>25095119</v>
      </c>
      <c r="I1154" s="15">
        <f>25436579-341460</f>
        <v>25095119</v>
      </c>
      <c r="J1154" s="15" t="s">
        <v>32</v>
      </c>
      <c r="K1154" s="15" t="s">
        <v>33</v>
      </c>
      <c r="L1154" s="6" t="s">
        <v>114</v>
      </c>
    </row>
    <row r="1155" spans="2:12" ht="90">
      <c r="B1155" s="5">
        <v>94131500</v>
      </c>
      <c r="C1155" s="15" t="s">
        <v>536</v>
      </c>
      <c r="D1155" s="15" t="s">
        <v>80</v>
      </c>
      <c r="E1155" s="15" t="s">
        <v>86</v>
      </c>
      <c r="F1155" s="15" t="s">
        <v>92</v>
      </c>
      <c r="G1155" s="15" t="s">
        <v>99</v>
      </c>
      <c r="H1155" s="15">
        <v>131752</v>
      </c>
      <c r="I1155" s="15">
        <v>131752</v>
      </c>
      <c r="J1155" s="15" t="s">
        <v>32</v>
      </c>
      <c r="K1155" s="15" t="s">
        <v>33</v>
      </c>
      <c r="L1155" s="6" t="s">
        <v>114</v>
      </c>
    </row>
    <row r="1156" spans="2:12" ht="90">
      <c r="B1156" s="5">
        <v>94131500</v>
      </c>
      <c r="C1156" s="15" t="s">
        <v>537</v>
      </c>
      <c r="D1156" s="15" t="s">
        <v>80</v>
      </c>
      <c r="E1156" s="15" t="s">
        <v>86</v>
      </c>
      <c r="F1156" s="15" t="s">
        <v>92</v>
      </c>
      <c r="G1156" s="15" t="s">
        <v>99</v>
      </c>
      <c r="H1156" s="15">
        <v>1311774</v>
      </c>
      <c r="I1156" s="15">
        <v>1311774</v>
      </c>
      <c r="J1156" s="15" t="s">
        <v>32</v>
      </c>
      <c r="K1156" s="15" t="s">
        <v>33</v>
      </c>
      <c r="L1156" s="6" t="s">
        <v>114</v>
      </c>
    </row>
    <row r="1157" spans="2:12" ht="90">
      <c r="B1157" s="5">
        <v>94131500</v>
      </c>
      <c r="C1157" s="15" t="s">
        <v>538</v>
      </c>
      <c r="D1157" s="15" t="s">
        <v>80</v>
      </c>
      <c r="E1157" s="15" t="s">
        <v>86</v>
      </c>
      <c r="F1157" s="15" t="s">
        <v>92</v>
      </c>
      <c r="G1157" s="15" t="s">
        <v>99</v>
      </c>
      <c r="H1157" s="15">
        <v>479268</v>
      </c>
      <c r="I1157" s="15">
        <v>479268</v>
      </c>
      <c r="J1157" s="15" t="s">
        <v>32</v>
      </c>
      <c r="K1157" s="15" t="s">
        <v>33</v>
      </c>
      <c r="L1157" s="6" t="s">
        <v>114</v>
      </c>
    </row>
    <row r="1158" spans="2:12" ht="90">
      <c r="B1158" s="5">
        <v>94131500</v>
      </c>
      <c r="C1158" s="15" t="s">
        <v>539</v>
      </c>
      <c r="D1158" s="15" t="s">
        <v>80</v>
      </c>
      <c r="E1158" s="15" t="s">
        <v>86</v>
      </c>
      <c r="F1158" s="15" t="s">
        <v>92</v>
      </c>
      <c r="G1158" s="15" t="s">
        <v>99</v>
      </c>
      <c r="H1158" s="15">
        <v>161399</v>
      </c>
      <c r="I1158" s="15">
        <v>161399</v>
      </c>
      <c r="J1158" s="15" t="s">
        <v>32</v>
      </c>
      <c r="K1158" s="15" t="s">
        <v>33</v>
      </c>
      <c r="L1158" s="6" t="s">
        <v>114</v>
      </c>
    </row>
    <row r="1159" spans="2:12" ht="90">
      <c r="B1159" s="5">
        <v>94131500</v>
      </c>
      <c r="C1159" s="15" t="s">
        <v>540</v>
      </c>
      <c r="D1159" s="15" t="s">
        <v>80</v>
      </c>
      <c r="E1159" s="15" t="s">
        <v>86</v>
      </c>
      <c r="F1159" s="15" t="s">
        <v>92</v>
      </c>
      <c r="G1159" s="15" t="s">
        <v>99</v>
      </c>
      <c r="H1159" s="15">
        <v>3704341</v>
      </c>
      <c r="I1159" s="15">
        <v>3704341</v>
      </c>
      <c r="J1159" s="15" t="s">
        <v>32</v>
      </c>
      <c r="K1159" s="15" t="s">
        <v>33</v>
      </c>
      <c r="L1159" s="6" t="s">
        <v>114</v>
      </c>
    </row>
    <row r="1160" spans="2:12" ht="90">
      <c r="B1160" s="5">
        <v>94131500</v>
      </c>
      <c r="C1160" s="15" t="s">
        <v>541</v>
      </c>
      <c r="D1160" s="15" t="s">
        <v>80</v>
      </c>
      <c r="E1160" s="15" t="s">
        <v>86</v>
      </c>
      <c r="F1160" s="15" t="s">
        <v>92</v>
      </c>
      <c r="G1160" s="15" t="s">
        <v>99</v>
      </c>
      <c r="H1160" s="15">
        <v>5372691</v>
      </c>
      <c r="I1160" s="15">
        <v>5372691</v>
      </c>
      <c r="J1160" s="15" t="s">
        <v>32</v>
      </c>
      <c r="K1160" s="15" t="s">
        <v>33</v>
      </c>
      <c r="L1160" s="6" t="s">
        <v>114</v>
      </c>
    </row>
    <row r="1161" spans="2:12" ht="90">
      <c r="B1161" s="5">
        <v>94131500</v>
      </c>
      <c r="C1161" s="15" t="s">
        <v>542</v>
      </c>
      <c r="D1161" s="15" t="s">
        <v>80</v>
      </c>
      <c r="E1161" s="15" t="s">
        <v>86</v>
      </c>
      <c r="F1161" s="15" t="s">
        <v>92</v>
      </c>
      <c r="G1161" s="15" t="s">
        <v>99</v>
      </c>
      <c r="H1161" s="15">
        <v>1729022</v>
      </c>
      <c r="I1161" s="15">
        <v>1729022</v>
      </c>
      <c r="J1161" s="15" t="s">
        <v>32</v>
      </c>
      <c r="K1161" s="15" t="s">
        <v>33</v>
      </c>
      <c r="L1161" s="6" t="s">
        <v>114</v>
      </c>
    </row>
    <row r="1162" spans="2:12" ht="90">
      <c r="B1162" s="5">
        <v>94131500</v>
      </c>
      <c r="C1162" s="15" t="s">
        <v>543</v>
      </c>
      <c r="D1162" s="15" t="s">
        <v>80</v>
      </c>
      <c r="E1162" s="15" t="s">
        <v>86</v>
      </c>
      <c r="F1162" s="15" t="s">
        <v>92</v>
      </c>
      <c r="G1162" s="15" t="s">
        <v>99</v>
      </c>
      <c r="H1162" s="15">
        <v>3533915</v>
      </c>
      <c r="I1162" s="15">
        <v>3533915</v>
      </c>
      <c r="J1162" s="15" t="s">
        <v>32</v>
      </c>
      <c r="K1162" s="15" t="s">
        <v>33</v>
      </c>
      <c r="L1162" s="6" t="s">
        <v>114</v>
      </c>
    </row>
    <row r="1163" spans="2:12" ht="90">
      <c r="B1163" s="5">
        <v>94131500</v>
      </c>
      <c r="C1163" s="15" t="s">
        <v>544</v>
      </c>
      <c r="D1163" s="15" t="s">
        <v>80</v>
      </c>
      <c r="E1163" s="15" t="s">
        <v>86</v>
      </c>
      <c r="F1163" s="15" t="s">
        <v>92</v>
      </c>
      <c r="G1163" s="15" t="s">
        <v>99</v>
      </c>
      <c r="H1163" s="15">
        <v>119872</v>
      </c>
      <c r="I1163" s="15">
        <v>119872</v>
      </c>
      <c r="J1163" s="15" t="s">
        <v>32</v>
      </c>
      <c r="K1163" s="15" t="s">
        <v>33</v>
      </c>
      <c r="L1163" s="6" t="s">
        <v>114</v>
      </c>
    </row>
    <row r="1164" spans="2:12" ht="75">
      <c r="B1164" s="5">
        <v>94131500</v>
      </c>
      <c r="C1164" s="15" t="s">
        <v>545</v>
      </c>
      <c r="D1164" s="15" t="s">
        <v>80</v>
      </c>
      <c r="E1164" s="15" t="s">
        <v>86</v>
      </c>
      <c r="F1164" s="15" t="s">
        <v>92</v>
      </c>
      <c r="G1164" s="15" t="s">
        <v>99</v>
      </c>
      <c r="H1164" s="15">
        <v>87969</v>
      </c>
      <c r="I1164" s="15">
        <v>87969</v>
      </c>
      <c r="J1164" s="15" t="s">
        <v>32</v>
      </c>
      <c r="K1164" s="15" t="s">
        <v>33</v>
      </c>
      <c r="L1164" s="6" t="s">
        <v>114</v>
      </c>
    </row>
    <row r="1165" spans="2:12" ht="90">
      <c r="B1165" s="5">
        <v>94131500</v>
      </c>
      <c r="C1165" s="15" t="s">
        <v>546</v>
      </c>
      <c r="D1165" s="15" t="s">
        <v>80</v>
      </c>
      <c r="E1165" s="15" t="s">
        <v>86</v>
      </c>
      <c r="F1165" s="15" t="s">
        <v>92</v>
      </c>
      <c r="G1165" s="15" t="s">
        <v>99</v>
      </c>
      <c r="H1165" s="15">
        <v>2207986</v>
      </c>
      <c r="I1165" s="15">
        <v>2207986</v>
      </c>
      <c r="J1165" s="15" t="s">
        <v>32</v>
      </c>
      <c r="K1165" s="15" t="s">
        <v>33</v>
      </c>
      <c r="L1165" s="6" t="s">
        <v>114</v>
      </c>
    </row>
    <row r="1166" spans="2:12" ht="75">
      <c r="B1166" s="5">
        <v>94131500</v>
      </c>
      <c r="C1166" s="15" t="s">
        <v>547</v>
      </c>
      <c r="D1166" s="15" t="s">
        <v>80</v>
      </c>
      <c r="E1166" s="15" t="s">
        <v>86</v>
      </c>
      <c r="F1166" s="15" t="s">
        <v>92</v>
      </c>
      <c r="G1166" s="15" t="s">
        <v>99</v>
      </c>
      <c r="H1166" s="15">
        <v>83783</v>
      </c>
      <c r="I1166" s="15">
        <v>83783</v>
      </c>
      <c r="J1166" s="15" t="s">
        <v>32</v>
      </c>
      <c r="K1166" s="15" t="s">
        <v>33</v>
      </c>
      <c r="L1166" s="6" t="s">
        <v>114</v>
      </c>
    </row>
    <row r="1167" spans="2:12" ht="90">
      <c r="B1167" s="5">
        <v>94131500</v>
      </c>
      <c r="C1167" s="15" t="s">
        <v>548</v>
      </c>
      <c r="D1167" s="15" t="s">
        <v>80</v>
      </c>
      <c r="E1167" s="15" t="s">
        <v>86</v>
      </c>
      <c r="F1167" s="15" t="s">
        <v>92</v>
      </c>
      <c r="G1167" s="15" t="s">
        <v>99</v>
      </c>
      <c r="H1167" s="15">
        <v>5401762</v>
      </c>
      <c r="I1167" s="15">
        <v>5401762</v>
      </c>
      <c r="J1167" s="15" t="s">
        <v>32</v>
      </c>
      <c r="K1167" s="15" t="s">
        <v>33</v>
      </c>
      <c r="L1167" s="6" t="s">
        <v>114</v>
      </c>
    </row>
    <row r="1168" spans="2:12" ht="75">
      <c r="B1168" s="5">
        <v>94131500</v>
      </c>
      <c r="C1168" s="15" t="s">
        <v>549</v>
      </c>
      <c r="D1168" s="15" t="s">
        <v>80</v>
      </c>
      <c r="E1168" s="15" t="s">
        <v>86</v>
      </c>
      <c r="F1168" s="15" t="s">
        <v>92</v>
      </c>
      <c r="G1168" s="15" t="s">
        <v>99</v>
      </c>
      <c r="H1168" s="15">
        <v>121854</v>
      </c>
      <c r="I1168" s="15">
        <v>121854</v>
      </c>
      <c r="J1168" s="15" t="s">
        <v>32</v>
      </c>
      <c r="K1168" s="15" t="s">
        <v>33</v>
      </c>
      <c r="L1168" s="6" t="s">
        <v>114</v>
      </c>
    </row>
    <row r="1169" spans="2:12" ht="90">
      <c r="B1169" s="5">
        <v>94131500</v>
      </c>
      <c r="C1169" s="15" t="s">
        <v>550</v>
      </c>
      <c r="D1169" s="15" t="s">
        <v>80</v>
      </c>
      <c r="E1169" s="15" t="s">
        <v>86</v>
      </c>
      <c r="F1169" s="15" t="s">
        <v>92</v>
      </c>
      <c r="G1169" s="15" t="s">
        <v>99</v>
      </c>
      <c r="H1169" s="15">
        <v>31288983</v>
      </c>
      <c r="I1169" s="15">
        <v>31288983</v>
      </c>
      <c r="J1169" s="15" t="s">
        <v>32</v>
      </c>
      <c r="K1169" s="15" t="s">
        <v>33</v>
      </c>
      <c r="L1169" s="6" t="s">
        <v>114</v>
      </c>
    </row>
    <row r="1170" spans="2:12" ht="90">
      <c r="B1170" s="5">
        <v>94131500</v>
      </c>
      <c r="C1170" s="15" t="s">
        <v>551</v>
      </c>
      <c r="D1170" s="15" t="s">
        <v>80</v>
      </c>
      <c r="E1170" s="15" t="s">
        <v>86</v>
      </c>
      <c r="F1170" s="15" t="s">
        <v>92</v>
      </c>
      <c r="G1170" s="15" t="s">
        <v>99</v>
      </c>
      <c r="H1170" s="15">
        <v>18577695</v>
      </c>
      <c r="I1170" s="15">
        <v>18577695</v>
      </c>
      <c r="J1170" s="15" t="s">
        <v>32</v>
      </c>
      <c r="K1170" s="15" t="s">
        <v>33</v>
      </c>
      <c r="L1170" s="6" t="s">
        <v>114</v>
      </c>
    </row>
    <row r="1171" spans="2:12" ht="75">
      <c r="B1171" s="5">
        <v>94131500</v>
      </c>
      <c r="C1171" s="15" t="s">
        <v>552</v>
      </c>
      <c r="D1171" s="15" t="s">
        <v>80</v>
      </c>
      <c r="E1171" s="15" t="s">
        <v>86</v>
      </c>
      <c r="F1171" s="15" t="s">
        <v>92</v>
      </c>
      <c r="G1171" s="15" t="s">
        <v>99</v>
      </c>
      <c r="H1171" s="15">
        <v>124411</v>
      </c>
      <c r="I1171" s="15">
        <v>124411</v>
      </c>
      <c r="J1171" s="15" t="s">
        <v>32</v>
      </c>
      <c r="K1171" s="15" t="s">
        <v>33</v>
      </c>
      <c r="L1171" s="6" t="s">
        <v>114</v>
      </c>
    </row>
    <row r="1172" spans="2:12" ht="75">
      <c r="B1172" s="5">
        <v>94131500</v>
      </c>
      <c r="C1172" s="15" t="s">
        <v>553</v>
      </c>
      <c r="D1172" s="15" t="s">
        <v>80</v>
      </c>
      <c r="E1172" s="15" t="s">
        <v>86</v>
      </c>
      <c r="F1172" s="15" t="s">
        <v>92</v>
      </c>
      <c r="G1172" s="15" t="s">
        <v>99</v>
      </c>
      <c r="H1172" s="15">
        <v>123374</v>
      </c>
      <c r="I1172" s="15">
        <v>123374</v>
      </c>
      <c r="J1172" s="15" t="s">
        <v>32</v>
      </c>
      <c r="K1172" s="15" t="s">
        <v>33</v>
      </c>
      <c r="L1172" s="6" t="s">
        <v>114</v>
      </c>
    </row>
    <row r="1173" spans="2:12" ht="90">
      <c r="B1173" s="5">
        <v>94131500</v>
      </c>
      <c r="C1173" s="15" t="s">
        <v>554</v>
      </c>
      <c r="D1173" s="15" t="s">
        <v>80</v>
      </c>
      <c r="E1173" s="15" t="s">
        <v>86</v>
      </c>
      <c r="F1173" s="15" t="s">
        <v>92</v>
      </c>
      <c r="G1173" s="15" t="s">
        <v>99</v>
      </c>
      <c r="H1173" s="15">
        <v>4012089</v>
      </c>
      <c r="I1173" s="15">
        <v>4012089</v>
      </c>
      <c r="J1173" s="15" t="s">
        <v>32</v>
      </c>
      <c r="K1173" s="15" t="s">
        <v>33</v>
      </c>
      <c r="L1173" s="6" t="s">
        <v>114</v>
      </c>
    </row>
    <row r="1174" spans="2:12" ht="90">
      <c r="B1174" s="5">
        <v>94131500</v>
      </c>
      <c r="C1174" s="15" t="s">
        <v>555</v>
      </c>
      <c r="D1174" s="15" t="s">
        <v>80</v>
      </c>
      <c r="E1174" s="15" t="s">
        <v>86</v>
      </c>
      <c r="F1174" s="15" t="s">
        <v>92</v>
      </c>
      <c r="G1174" s="15" t="s">
        <v>99</v>
      </c>
      <c r="H1174" s="15">
        <v>1271222</v>
      </c>
      <c r="I1174" s="15">
        <v>1271222</v>
      </c>
      <c r="J1174" s="15" t="s">
        <v>32</v>
      </c>
      <c r="K1174" s="15" t="s">
        <v>33</v>
      </c>
      <c r="L1174" s="6" t="s">
        <v>114</v>
      </c>
    </row>
    <row r="1175" spans="2:12" ht="75">
      <c r="B1175" s="5">
        <v>94131500</v>
      </c>
      <c r="C1175" s="15" t="s">
        <v>556</v>
      </c>
      <c r="D1175" s="15" t="s">
        <v>80</v>
      </c>
      <c r="E1175" s="15" t="s">
        <v>86</v>
      </c>
      <c r="F1175" s="15" t="s">
        <v>92</v>
      </c>
      <c r="G1175" s="15" t="s">
        <v>99</v>
      </c>
      <c r="H1175" s="15">
        <v>503978</v>
      </c>
      <c r="I1175" s="15">
        <v>503978</v>
      </c>
      <c r="J1175" s="15" t="s">
        <v>32</v>
      </c>
      <c r="K1175" s="15" t="s">
        <v>33</v>
      </c>
      <c r="L1175" s="6" t="s">
        <v>114</v>
      </c>
    </row>
    <row r="1176" spans="2:12" ht="75">
      <c r="B1176" s="5">
        <v>94131500</v>
      </c>
      <c r="C1176" s="15" t="s">
        <v>557</v>
      </c>
      <c r="D1176" s="15" t="s">
        <v>80</v>
      </c>
      <c r="E1176" s="15" t="s">
        <v>86</v>
      </c>
      <c r="F1176" s="15" t="s">
        <v>92</v>
      </c>
      <c r="G1176" s="15" t="s">
        <v>99</v>
      </c>
      <c r="H1176" s="15">
        <v>38446</v>
      </c>
      <c r="I1176" s="15">
        <v>38446</v>
      </c>
      <c r="J1176" s="15" t="s">
        <v>32</v>
      </c>
      <c r="K1176" s="15" t="s">
        <v>33</v>
      </c>
      <c r="L1176" s="6" t="s">
        <v>114</v>
      </c>
    </row>
    <row r="1177" spans="2:12" ht="90">
      <c r="B1177" s="5">
        <v>94131500</v>
      </c>
      <c r="C1177" s="15" t="s">
        <v>558</v>
      </c>
      <c r="D1177" s="15" t="s">
        <v>80</v>
      </c>
      <c r="E1177" s="15" t="s">
        <v>86</v>
      </c>
      <c r="F1177" s="15" t="s">
        <v>92</v>
      </c>
      <c r="G1177" s="15" t="s">
        <v>99</v>
      </c>
      <c r="H1177" s="15">
        <v>14737592</v>
      </c>
      <c r="I1177" s="15">
        <v>14737592</v>
      </c>
      <c r="J1177" s="15" t="s">
        <v>32</v>
      </c>
      <c r="K1177" s="15" t="s">
        <v>33</v>
      </c>
      <c r="L1177" s="6" t="s">
        <v>114</v>
      </c>
    </row>
    <row r="1178" spans="2:12" ht="90">
      <c r="B1178" s="5">
        <v>94131500</v>
      </c>
      <c r="C1178" s="15" t="s">
        <v>559</v>
      </c>
      <c r="D1178" s="15" t="s">
        <v>80</v>
      </c>
      <c r="E1178" s="15" t="s">
        <v>86</v>
      </c>
      <c r="F1178" s="15" t="s">
        <v>92</v>
      </c>
      <c r="G1178" s="15" t="s">
        <v>99</v>
      </c>
      <c r="H1178" s="15">
        <v>2508888</v>
      </c>
      <c r="I1178" s="15">
        <v>2508888</v>
      </c>
      <c r="J1178" s="15" t="s">
        <v>32</v>
      </c>
      <c r="K1178" s="15" t="s">
        <v>33</v>
      </c>
      <c r="L1178" s="6" t="s">
        <v>114</v>
      </c>
    </row>
    <row r="1179" spans="2:12" ht="90">
      <c r="B1179" s="5">
        <v>94131500</v>
      </c>
      <c r="C1179" s="15" t="s">
        <v>560</v>
      </c>
      <c r="D1179" s="15" t="s">
        <v>80</v>
      </c>
      <c r="E1179" s="15" t="s">
        <v>86</v>
      </c>
      <c r="F1179" s="15" t="s">
        <v>92</v>
      </c>
      <c r="G1179" s="15" t="s">
        <v>99</v>
      </c>
      <c r="H1179" s="15">
        <v>3114355</v>
      </c>
      <c r="I1179" s="15">
        <v>3114355</v>
      </c>
      <c r="J1179" s="15" t="s">
        <v>32</v>
      </c>
      <c r="K1179" s="15" t="s">
        <v>33</v>
      </c>
      <c r="L1179" s="6" t="s">
        <v>114</v>
      </c>
    </row>
    <row r="1180" spans="2:12" ht="90">
      <c r="B1180" s="5">
        <v>94131500</v>
      </c>
      <c r="C1180" s="15" t="s">
        <v>560</v>
      </c>
      <c r="D1180" s="15" t="s">
        <v>80</v>
      </c>
      <c r="E1180" s="15" t="s">
        <v>86</v>
      </c>
      <c r="F1180" s="15" t="s">
        <v>92</v>
      </c>
      <c r="G1180" s="15" t="s">
        <v>99</v>
      </c>
      <c r="H1180" s="15">
        <v>36966078</v>
      </c>
      <c r="I1180" s="15">
        <v>36966078</v>
      </c>
      <c r="J1180" s="15" t="s">
        <v>32</v>
      </c>
      <c r="K1180" s="15" t="s">
        <v>33</v>
      </c>
      <c r="L1180" s="6" t="s">
        <v>114</v>
      </c>
    </row>
    <row r="1181" spans="2:12" ht="90">
      <c r="B1181" s="5">
        <v>94131500</v>
      </c>
      <c r="C1181" s="15" t="s">
        <v>560</v>
      </c>
      <c r="D1181" s="15" t="s">
        <v>80</v>
      </c>
      <c r="E1181" s="15" t="s">
        <v>86</v>
      </c>
      <c r="F1181" s="15" t="s">
        <v>92</v>
      </c>
      <c r="G1181" s="15" t="s">
        <v>99</v>
      </c>
      <c r="H1181" s="15">
        <f>158000000-32173235-818012-3300288-442438-201181-24110-126633-126125-53000000-67347598+1310357+12000000-3961717-3073635</f>
        <v>6715385</v>
      </c>
      <c r="I1181" s="15">
        <f>158000000-32173235-818012-3300288-442438-201181-24110-126633-126125-53000000-67347598+1310357+12000000-3961717-3073635</f>
        <v>6715385</v>
      </c>
      <c r="J1181" s="15" t="s">
        <v>32</v>
      </c>
      <c r="K1181" s="15" t="s">
        <v>33</v>
      </c>
      <c r="L1181" s="6" t="s">
        <v>114</v>
      </c>
    </row>
    <row r="1182" spans="2:12" ht="75">
      <c r="B1182" s="5">
        <v>94131500</v>
      </c>
      <c r="C1182" s="15" t="s">
        <v>561</v>
      </c>
      <c r="D1182" s="15" t="s">
        <v>80</v>
      </c>
      <c r="E1182" s="15" t="s">
        <v>86</v>
      </c>
      <c r="F1182" s="15" t="s">
        <v>92</v>
      </c>
      <c r="G1182" s="15" t="s">
        <v>99</v>
      </c>
      <c r="H1182" s="15">
        <f>15639+8037</f>
        <v>23676</v>
      </c>
      <c r="I1182" s="15">
        <f>15639+8037</f>
        <v>23676</v>
      </c>
      <c r="J1182" s="15" t="s">
        <v>32</v>
      </c>
      <c r="K1182" s="15" t="s">
        <v>33</v>
      </c>
      <c r="L1182" s="6" t="s">
        <v>114</v>
      </c>
    </row>
    <row r="1183" spans="2:12" ht="75">
      <c r="B1183" s="5">
        <v>94131500</v>
      </c>
      <c r="C1183" s="15" t="s">
        <v>562</v>
      </c>
      <c r="D1183" s="15" t="s">
        <v>78</v>
      </c>
      <c r="E1183" s="15" t="s">
        <v>86</v>
      </c>
      <c r="F1183" s="15" t="s">
        <v>92</v>
      </c>
      <c r="G1183" s="15" t="s">
        <v>99</v>
      </c>
      <c r="H1183" s="15">
        <v>98395</v>
      </c>
      <c r="I1183" s="15">
        <v>98395</v>
      </c>
      <c r="J1183" s="15" t="s">
        <v>32</v>
      </c>
      <c r="K1183" s="15" t="s">
        <v>33</v>
      </c>
      <c r="L1183" s="6" t="s">
        <v>114</v>
      </c>
    </row>
    <row r="1184" spans="2:12" ht="90">
      <c r="B1184" s="5">
        <v>94131500</v>
      </c>
      <c r="C1184" s="15" t="s">
        <v>563</v>
      </c>
      <c r="D1184" s="15" t="s">
        <v>78</v>
      </c>
      <c r="E1184" s="15" t="s">
        <v>86</v>
      </c>
      <c r="F1184" s="15" t="s">
        <v>92</v>
      </c>
      <c r="G1184" s="15" t="s">
        <v>99</v>
      </c>
      <c r="H1184" s="15">
        <v>3961717</v>
      </c>
      <c r="I1184" s="15">
        <v>3961717</v>
      </c>
      <c r="J1184" s="15" t="s">
        <v>32</v>
      </c>
      <c r="K1184" s="15" t="s">
        <v>33</v>
      </c>
      <c r="L1184" s="6" t="s">
        <v>114</v>
      </c>
    </row>
    <row r="1185" spans="2:12" ht="90">
      <c r="B1185" s="5">
        <v>94131500</v>
      </c>
      <c r="C1185" s="15" t="s">
        <v>564</v>
      </c>
      <c r="D1185" s="15" t="s">
        <v>78</v>
      </c>
      <c r="E1185" s="15" t="s">
        <v>86</v>
      </c>
      <c r="F1185" s="15" t="s">
        <v>92</v>
      </c>
      <c r="G1185" s="15" t="s">
        <v>99</v>
      </c>
      <c r="H1185" s="15">
        <v>5598950</v>
      </c>
      <c r="I1185" s="15">
        <v>5598950</v>
      </c>
      <c r="J1185" s="15" t="s">
        <v>32</v>
      </c>
      <c r="K1185" s="15" t="s">
        <v>33</v>
      </c>
      <c r="L1185" s="6" t="s">
        <v>114</v>
      </c>
    </row>
    <row r="1186" spans="2:12" ht="75">
      <c r="B1186" s="5">
        <v>94131500</v>
      </c>
      <c r="C1186" s="15" t="s">
        <v>565</v>
      </c>
      <c r="D1186" s="15" t="s">
        <v>78</v>
      </c>
      <c r="E1186" s="15" t="s">
        <v>86</v>
      </c>
      <c r="F1186" s="15" t="s">
        <v>92</v>
      </c>
      <c r="G1186" s="15" t="s">
        <v>99</v>
      </c>
      <c r="H1186" s="15">
        <v>116213</v>
      </c>
      <c r="I1186" s="15">
        <v>116213</v>
      </c>
      <c r="J1186" s="15" t="s">
        <v>32</v>
      </c>
      <c r="K1186" s="15" t="s">
        <v>33</v>
      </c>
      <c r="L1186" s="6" t="s">
        <v>114</v>
      </c>
    </row>
    <row r="1187" spans="2:12" ht="90">
      <c r="B1187" s="5">
        <v>94131500</v>
      </c>
      <c r="C1187" s="15" t="s">
        <v>566</v>
      </c>
      <c r="D1187" s="15" t="s">
        <v>78</v>
      </c>
      <c r="E1187" s="15" t="s">
        <v>86</v>
      </c>
      <c r="F1187" s="15" t="s">
        <v>92</v>
      </c>
      <c r="G1187" s="15" t="s">
        <v>99</v>
      </c>
      <c r="H1187" s="15">
        <v>32173235</v>
      </c>
      <c r="I1187" s="15">
        <v>32173235</v>
      </c>
      <c r="J1187" s="15" t="s">
        <v>32</v>
      </c>
      <c r="K1187" s="15" t="s">
        <v>33</v>
      </c>
      <c r="L1187" s="6" t="s">
        <v>114</v>
      </c>
    </row>
    <row r="1188" spans="2:12" ht="90">
      <c r="B1188" s="5">
        <v>94131500</v>
      </c>
      <c r="C1188" s="15" t="s">
        <v>567</v>
      </c>
      <c r="D1188" s="15" t="s">
        <v>78</v>
      </c>
      <c r="E1188" s="15" t="s">
        <v>86</v>
      </c>
      <c r="F1188" s="15" t="s">
        <v>92</v>
      </c>
      <c r="G1188" s="15" t="s">
        <v>99</v>
      </c>
      <c r="H1188" s="15">
        <v>818012</v>
      </c>
      <c r="I1188" s="15">
        <v>818012</v>
      </c>
      <c r="J1188" s="15" t="s">
        <v>32</v>
      </c>
      <c r="K1188" s="15" t="s">
        <v>33</v>
      </c>
      <c r="L1188" s="6" t="s">
        <v>114</v>
      </c>
    </row>
    <row r="1189" spans="2:12" ht="90">
      <c r="B1189" s="5">
        <v>94131500</v>
      </c>
      <c r="C1189" s="15" t="s">
        <v>568</v>
      </c>
      <c r="D1189" s="15" t="s">
        <v>78</v>
      </c>
      <c r="E1189" s="15" t="s">
        <v>86</v>
      </c>
      <c r="F1189" s="15" t="s">
        <v>92</v>
      </c>
      <c r="G1189" s="15" t="s">
        <v>99</v>
      </c>
      <c r="H1189" s="15">
        <v>442438</v>
      </c>
      <c r="I1189" s="15">
        <v>442438</v>
      </c>
      <c r="J1189" s="15" t="s">
        <v>32</v>
      </c>
      <c r="K1189" s="15" t="s">
        <v>33</v>
      </c>
      <c r="L1189" s="6" t="s">
        <v>114</v>
      </c>
    </row>
    <row r="1190" spans="2:12" ht="75">
      <c r="B1190" s="5">
        <v>94131500</v>
      </c>
      <c r="C1190" s="15" t="s">
        <v>569</v>
      </c>
      <c r="D1190" s="15" t="s">
        <v>78</v>
      </c>
      <c r="E1190" s="15" t="s">
        <v>86</v>
      </c>
      <c r="F1190" s="15" t="s">
        <v>92</v>
      </c>
      <c r="G1190" s="15" t="s">
        <v>99</v>
      </c>
      <c r="H1190" s="15">
        <v>201181</v>
      </c>
      <c r="I1190" s="15">
        <v>201181</v>
      </c>
      <c r="J1190" s="15" t="s">
        <v>32</v>
      </c>
      <c r="K1190" s="15" t="s">
        <v>33</v>
      </c>
      <c r="L1190" s="6" t="s">
        <v>114</v>
      </c>
    </row>
    <row r="1191" spans="2:12" ht="75">
      <c r="B1191" s="5">
        <v>94131500</v>
      </c>
      <c r="C1191" s="15" t="s">
        <v>570</v>
      </c>
      <c r="D1191" s="15" t="s">
        <v>78</v>
      </c>
      <c r="E1191" s="15" t="s">
        <v>86</v>
      </c>
      <c r="F1191" s="15" t="s">
        <v>92</v>
      </c>
      <c r="G1191" s="15" t="s">
        <v>99</v>
      </c>
      <c r="H1191" s="15">
        <v>24110</v>
      </c>
      <c r="I1191" s="15">
        <v>24110</v>
      </c>
      <c r="J1191" s="15" t="s">
        <v>32</v>
      </c>
      <c r="K1191" s="15" t="s">
        <v>33</v>
      </c>
      <c r="L1191" s="6" t="s">
        <v>114</v>
      </c>
    </row>
    <row r="1192" spans="2:12" ht="75">
      <c r="B1192" s="5">
        <v>94131500</v>
      </c>
      <c r="C1192" s="15" t="s">
        <v>571</v>
      </c>
      <c r="D1192" s="15" t="s">
        <v>78</v>
      </c>
      <c r="E1192" s="15" t="s">
        <v>86</v>
      </c>
      <c r="F1192" s="15" t="s">
        <v>92</v>
      </c>
      <c r="G1192" s="15" t="s">
        <v>99</v>
      </c>
      <c r="H1192" s="15">
        <v>126633</v>
      </c>
      <c r="I1192" s="15">
        <v>126633</v>
      </c>
      <c r="J1192" s="15" t="s">
        <v>32</v>
      </c>
      <c r="K1192" s="15" t="s">
        <v>33</v>
      </c>
      <c r="L1192" s="6" t="s">
        <v>114</v>
      </c>
    </row>
    <row r="1193" spans="2:12" ht="75">
      <c r="B1193" s="5">
        <v>94131500</v>
      </c>
      <c r="C1193" s="15" t="s">
        <v>572</v>
      </c>
      <c r="D1193" s="15" t="s">
        <v>78</v>
      </c>
      <c r="E1193" s="15" t="s">
        <v>86</v>
      </c>
      <c r="F1193" s="15" t="s">
        <v>92</v>
      </c>
      <c r="G1193" s="15" t="s">
        <v>99</v>
      </c>
      <c r="H1193" s="15">
        <v>126125</v>
      </c>
      <c r="I1193" s="15">
        <v>126125</v>
      </c>
      <c r="J1193" s="15" t="s">
        <v>32</v>
      </c>
      <c r="K1193" s="15" t="s">
        <v>33</v>
      </c>
      <c r="L1193" s="6" t="s">
        <v>114</v>
      </c>
    </row>
    <row r="1194" spans="2:12" ht="45">
      <c r="B1194" s="5" t="s">
        <v>33</v>
      </c>
      <c r="C1194" s="15" t="s">
        <v>573</v>
      </c>
      <c r="D1194" s="15" t="s">
        <v>79</v>
      </c>
      <c r="E1194" s="15" t="s">
        <v>86</v>
      </c>
      <c r="F1194" s="15" t="s">
        <v>92</v>
      </c>
      <c r="G1194" s="15" t="s">
        <v>99</v>
      </c>
      <c r="H1194" s="15">
        <v>3250000</v>
      </c>
      <c r="I1194" s="15">
        <v>3250000</v>
      </c>
      <c r="J1194" s="15" t="s">
        <v>32</v>
      </c>
      <c r="K1194" s="15" t="s">
        <v>33</v>
      </c>
      <c r="L1194" s="6" t="s">
        <v>114</v>
      </c>
    </row>
    <row r="1195" spans="2:12" ht="60">
      <c r="B1195" s="5">
        <v>94131500</v>
      </c>
      <c r="C1195" s="15" t="s">
        <v>788</v>
      </c>
      <c r="D1195" s="15" t="s">
        <v>77</v>
      </c>
      <c r="E1195" s="15" t="s">
        <v>87</v>
      </c>
      <c r="F1195" s="15" t="s">
        <v>92</v>
      </c>
      <c r="G1195" s="15" t="s">
        <v>98</v>
      </c>
      <c r="H1195" s="15">
        <v>160000000</v>
      </c>
      <c r="I1195" s="15">
        <v>160000000</v>
      </c>
      <c r="J1195" s="15" t="s">
        <v>32</v>
      </c>
      <c r="K1195" s="15" t="s">
        <v>33</v>
      </c>
      <c r="L1195" s="6" t="s">
        <v>114</v>
      </c>
    </row>
    <row r="1196" spans="2:12" ht="75">
      <c r="B1196" s="5">
        <v>94131500</v>
      </c>
      <c r="C1196" s="15" t="s">
        <v>961</v>
      </c>
      <c r="D1196" s="15" t="s">
        <v>74</v>
      </c>
      <c r="E1196" s="15" t="s">
        <v>90</v>
      </c>
      <c r="F1196" s="15" t="s">
        <v>92</v>
      </c>
      <c r="G1196" s="15" t="s">
        <v>99</v>
      </c>
      <c r="H1196" s="15">
        <f>30000000-6435522+6435522</f>
        <v>30000000</v>
      </c>
      <c r="I1196" s="15">
        <f>30000000-6435522+6435522</f>
        <v>30000000</v>
      </c>
      <c r="J1196" s="15" t="s">
        <v>32</v>
      </c>
      <c r="K1196" s="15" t="s">
        <v>33</v>
      </c>
      <c r="L1196" s="6" t="s">
        <v>114</v>
      </c>
    </row>
    <row r="1197" spans="2:12" ht="60">
      <c r="B1197" s="5">
        <v>94131500</v>
      </c>
      <c r="C1197" s="15" t="s">
        <v>974</v>
      </c>
      <c r="D1197" s="15" t="s">
        <v>74</v>
      </c>
      <c r="E1197" s="15" t="s">
        <v>87</v>
      </c>
      <c r="F1197" s="15" t="s">
        <v>92</v>
      </c>
      <c r="G1197" s="15" t="s">
        <v>99</v>
      </c>
      <c r="H1197" s="15">
        <v>6435522</v>
      </c>
      <c r="I1197" s="15">
        <v>6435522</v>
      </c>
      <c r="J1197" s="15" t="s">
        <v>32</v>
      </c>
      <c r="K1197" s="15" t="s">
        <v>33</v>
      </c>
      <c r="L1197" s="6" t="s">
        <v>114</v>
      </c>
    </row>
    <row r="1198" spans="2:12" ht="60">
      <c r="B1198" s="5">
        <v>94131500</v>
      </c>
      <c r="C1198" s="15" t="s">
        <v>788</v>
      </c>
      <c r="D1198" s="15" t="s">
        <v>77</v>
      </c>
      <c r="E1198" s="15" t="s">
        <v>87</v>
      </c>
      <c r="F1198" s="15" t="s">
        <v>92</v>
      </c>
      <c r="G1198" s="15" t="s">
        <v>99</v>
      </c>
      <c r="H1198" s="15">
        <v>80000000</v>
      </c>
      <c r="I1198" s="15">
        <v>80000000</v>
      </c>
      <c r="J1198" s="15" t="s">
        <v>32</v>
      </c>
      <c r="K1198" s="15" t="s">
        <v>33</v>
      </c>
      <c r="L1198" s="6" t="s">
        <v>114</v>
      </c>
    </row>
    <row r="1199" spans="2:12" ht="60">
      <c r="B1199" s="5">
        <v>94131500</v>
      </c>
      <c r="C1199" s="15" t="s">
        <v>788</v>
      </c>
      <c r="D1199" s="15" t="s">
        <v>77</v>
      </c>
      <c r="E1199" s="15" t="s">
        <v>87</v>
      </c>
      <c r="F1199" s="15" t="s">
        <v>92</v>
      </c>
      <c r="G1199" s="15" t="s">
        <v>99</v>
      </c>
      <c r="H1199" s="15">
        <v>90000000</v>
      </c>
      <c r="I1199" s="15">
        <v>90000000</v>
      </c>
      <c r="J1199" s="15" t="s">
        <v>32</v>
      </c>
      <c r="K1199" s="15" t="s">
        <v>33</v>
      </c>
      <c r="L1199" s="6" t="s">
        <v>114</v>
      </c>
    </row>
    <row r="1200" spans="2:12" ht="75">
      <c r="B1200" s="5">
        <v>94131500</v>
      </c>
      <c r="C1200" s="15" t="s">
        <v>955</v>
      </c>
      <c r="D1200" s="15" t="s">
        <v>82</v>
      </c>
      <c r="E1200" s="15" t="s">
        <v>87</v>
      </c>
      <c r="F1200" s="15" t="s">
        <v>92</v>
      </c>
      <c r="G1200" s="15" t="s">
        <v>99</v>
      </c>
      <c r="H1200" s="15">
        <v>26400000</v>
      </c>
      <c r="I1200" s="15">
        <v>26400000</v>
      </c>
      <c r="J1200" s="15" t="s">
        <v>32</v>
      </c>
      <c r="K1200" s="15" t="s">
        <v>33</v>
      </c>
      <c r="L1200" s="6" t="s">
        <v>114</v>
      </c>
    </row>
    <row r="1201" spans="2:12" ht="75">
      <c r="B1201" s="5">
        <v>94131500</v>
      </c>
      <c r="C1201" s="15" t="s">
        <v>574</v>
      </c>
      <c r="D1201" s="15" t="s">
        <v>77</v>
      </c>
      <c r="E1201" s="15" t="s">
        <v>87</v>
      </c>
      <c r="F1201" s="15" t="s">
        <v>92</v>
      </c>
      <c r="G1201" s="15" t="s">
        <v>98</v>
      </c>
      <c r="H1201" s="15">
        <v>77000000</v>
      </c>
      <c r="I1201" s="15">
        <v>77000000</v>
      </c>
      <c r="J1201" s="15" t="s">
        <v>32</v>
      </c>
      <c r="K1201" s="15" t="s">
        <v>33</v>
      </c>
      <c r="L1201" s="6" t="s">
        <v>108</v>
      </c>
    </row>
    <row r="1202" spans="2:12" ht="75">
      <c r="B1202" s="5">
        <v>94131500</v>
      </c>
      <c r="C1202" s="15" t="s">
        <v>975</v>
      </c>
      <c r="D1202" s="15" t="s">
        <v>74</v>
      </c>
      <c r="E1202" s="15" t="s">
        <v>86</v>
      </c>
      <c r="F1202" s="15" t="s">
        <v>92</v>
      </c>
      <c r="G1202" s="15" t="s">
        <v>98</v>
      </c>
      <c r="H1202" s="15">
        <v>40000000</v>
      </c>
      <c r="I1202" s="15">
        <v>40000000</v>
      </c>
      <c r="J1202" s="15" t="s">
        <v>32</v>
      </c>
      <c r="K1202" s="15" t="s">
        <v>33</v>
      </c>
      <c r="L1202" s="6" t="s">
        <v>108</v>
      </c>
    </row>
    <row r="1203" spans="2:12" ht="75">
      <c r="B1203" s="5">
        <v>94131500</v>
      </c>
      <c r="C1203" s="15" t="s">
        <v>575</v>
      </c>
      <c r="D1203" s="15" t="s">
        <v>81</v>
      </c>
      <c r="E1203" s="15" t="s">
        <v>86</v>
      </c>
      <c r="F1203" s="15" t="s">
        <v>92</v>
      </c>
      <c r="G1203" s="15" t="s">
        <v>98</v>
      </c>
      <c r="H1203" s="15">
        <f>25500000-2700000+2700000+600000-14600000</f>
        <v>11500000</v>
      </c>
      <c r="I1203" s="15">
        <f>25500000-2700000+2700000+600000-14600000</f>
        <v>11500000</v>
      </c>
      <c r="J1203" s="15" t="s">
        <v>32</v>
      </c>
      <c r="K1203" s="15" t="s">
        <v>33</v>
      </c>
      <c r="L1203" s="6" t="s">
        <v>108</v>
      </c>
    </row>
    <row r="1204" spans="2:12" ht="105">
      <c r="B1204" s="5">
        <v>94131500</v>
      </c>
      <c r="C1204" s="15" t="s">
        <v>340</v>
      </c>
      <c r="D1204" s="15" t="s">
        <v>77</v>
      </c>
      <c r="E1204" s="15" t="s">
        <v>87</v>
      </c>
      <c r="F1204" s="15" t="s">
        <v>92</v>
      </c>
      <c r="G1204" s="15" t="s">
        <v>98</v>
      </c>
      <c r="H1204" s="15">
        <v>543000000</v>
      </c>
      <c r="I1204" s="15">
        <v>543000000</v>
      </c>
      <c r="J1204" s="15" t="s">
        <v>32</v>
      </c>
      <c r="K1204" s="15" t="s">
        <v>33</v>
      </c>
      <c r="L1204" s="6" t="s">
        <v>108</v>
      </c>
    </row>
    <row r="1205" spans="2:12" ht="105">
      <c r="B1205" s="5">
        <v>94131500</v>
      </c>
      <c r="C1205" s="15" t="s">
        <v>340</v>
      </c>
      <c r="D1205" s="15" t="s">
        <v>77</v>
      </c>
      <c r="E1205" s="15" t="s">
        <v>87</v>
      </c>
      <c r="F1205" s="15" t="s">
        <v>92</v>
      </c>
      <c r="G1205" s="15" t="s">
        <v>98</v>
      </c>
      <c r="H1205" s="15">
        <f>1539000000-10000000</f>
        <v>1529000000</v>
      </c>
      <c r="I1205" s="15">
        <f>1539000000-10000000</f>
        <v>1529000000</v>
      </c>
      <c r="J1205" s="15" t="s">
        <v>32</v>
      </c>
      <c r="K1205" s="15" t="s">
        <v>33</v>
      </c>
      <c r="L1205" s="6" t="s">
        <v>108</v>
      </c>
    </row>
    <row r="1206" spans="2:12" ht="75">
      <c r="B1206" s="5">
        <v>801116</v>
      </c>
      <c r="C1206" s="15" t="s">
        <v>576</v>
      </c>
      <c r="D1206" s="15" t="s">
        <v>77</v>
      </c>
      <c r="E1206" s="15" t="s">
        <v>87</v>
      </c>
      <c r="F1206" s="15" t="s">
        <v>92</v>
      </c>
      <c r="G1206" s="15" t="s">
        <v>98</v>
      </c>
      <c r="H1206" s="15">
        <v>4400000</v>
      </c>
      <c r="I1206" s="15">
        <v>4400000</v>
      </c>
      <c r="J1206" s="15" t="s">
        <v>32</v>
      </c>
      <c r="K1206" s="15" t="s">
        <v>33</v>
      </c>
      <c r="L1206" s="6" t="s">
        <v>108</v>
      </c>
    </row>
    <row r="1207" spans="2:12" ht="45">
      <c r="B1207" s="5">
        <v>801116</v>
      </c>
      <c r="C1207" s="15" t="s">
        <v>577</v>
      </c>
      <c r="D1207" s="15" t="s">
        <v>77</v>
      </c>
      <c r="E1207" s="15" t="s">
        <v>87</v>
      </c>
      <c r="F1207" s="15" t="s">
        <v>92</v>
      </c>
      <c r="G1207" s="15" t="s">
        <v>98</v>
      </c>
      <c r="H1207" s="15">
        <v>5000000</v>
      </c>
      <c r="I1207" s="15">
        <v>5000000</v>
      </c>
      <c r="J1207" s="15" t="s">
        <v>32</v>
      </c>
      <c r="K1207" s="15" t="s">
        <v>33</v>
      </c>
      <c r="L1207" s="6" t="s">
        <v>108</v>
      </c>
    </row>
    <row r="1208" spans="2:12" ht="90">
      <c r="B1208" s="5">
        <v>94131500</v>
      </c>
      <c r="C1208" s="15" t="s">
        <v>905</v>
      </c>
      <c r="D1208" s="15" t="s">
        <v>81</v>
      </c>
      <c r="E1208" s="15" t="s">
        <v>86</v>
      </c>
      <c r="F1208" s="15" t="s">
        <v>92</v>
      </c>
      <c r="G1208" s="15" t="s">
        <v>98</v>
      </c>
      <c r="H1208" s="15">
        <v>47000000</v>
      </c>
      <c r="I1208" s="15">
        <v>47000000</v>
      </c>
      <c r="J1208" s="15" t="s">
        <v>32</v>
      </c>
      <c r="K1208" s="15" t="s">
        <v>33</v>
      </c>
      <c r="L1208" s="6" t="s">
        <v>108</v>
      </c>
    </row>
    <row r="1209" spans="2:12" ht="90">
      <c r="B1209" s="5">
        <v>94131500</v>
      </c>
      <c r="C1209" s="15" t="s">
        <v>905</v>
      </c>
      <c r="D1209" s="15" t="s">
        <v>81</v>
      </c>
      <c r="E1209" s="15" t="s">
        <v>86</v>
      </c>
      <c r="F1209" s="15" t="s">
        <v>92</v>
      </c>
      <c r="G1209" s="15" t="s">
        <v>98</v>
      </c>
      <c r="H1209" s="15">
        <v>70000000</v>
      </c>
      <c r="I1209" s="15">
        <v>70000000</v>
      </c>
      <c r="J1209" s="15" t="s">
        <v>32</v>
      </c>
      <c r="K1209" s="15" t="s">
        <v>33</v>
      </c>
      <c r="L1209" s="6" t="s">
        <v>108</v>
      </c>
    </row>
    <row r="1210" spans="2:12" ht="45">
      <c r="B1210" s="5">
        <v>801116</v>
      </c>
      <c r="C1210" s="15" t="s">
        <v>578</v>
      </c>
      <c r="D1210" s="15" t="s">
        <v>77</v>
      </c>
      <c r="E1210" s="15" t="s">
        <v>87</v>
      </c>
      <c r="F1210" s="15" t="s">
        <v>92</v>
      </c>
      <c r="G1210" s="15" t="s">
        <v>98</v>
      </c>
      <c r="H1210" s="15">
        <v>46200000</v>
      </c>
      <c r="I1210" s="15">
        <v>46200000</v>
      </c>
      <c r="J1210" s="15" t="s">
        <v>32</v>
      </c>
      <c r="K1210" s="15" t="s">
        <v>33</v>
      </c>
      <c r="L1210" s="6" t="s">
        <v>108</v>
      </c>
    </row>
    <row r="1211" spans="2:12" ht="45">
      <c r="B1211" s="5">
        <v>801116</v>
      </c>
      <c r="C1211" s="15" t="s">
        <v>579</v>
      </c>
      <c r="D1211" s="15" t="s">
        <v>77</v>
      </c>
      <c r="E1211" s="15" t="s">
        <v>87</v>
      </c>
      <c r="F1211" s="15" t="s">
        <v>92</v>
      </c>
      <c r="G1211" s="15" t="s">
        <v>98</v>
      </c>
      <c r="H1211" s="15">
        <v>38500000</v>
      </c>
      <c r="I1211" s="15">
        <v>38500000</v>
      </c>
      <c r="J1211" s="15" t="s">
        <v>32</v>
      </c>
      <c r="K1211" s="15" t="s">
        <v>33</v>
      </c>
      <c r="L1211" s="6" t="s">
        <v>108</v>
      </c>
    </row>
    <row r="1212" spans="2:12" ht="75">
      <c r="B1212" s="5">
        <v>801116</v>
      </c>
      <c r="C1212" s="15" t="s">
        <v>580</v>
      </c>
      <c r="D1212" s="15" t="s">
        <v>77</v>
      </c>
      <c r="E1212" s="15" t="s">
        <v>87</v>
      </c>
      <c r="F1212" s="15" t="s">
        <v>92</v>
      </c>
      <c r="G1212" s="15" t="s">
        <v>98</v>
      </c>
      <c r="H1212" s="15">
        <f>46200000-16800000</f>
        <v>29400000</v>
      </c>
      <c r="I1212" s="15">
        <f>46200000-16800000</f>
        <v>29400000</v>
      </c>
      <c r="J1212" s="15" t="s">
        <v>32</v>
      </c>
      <c r="K1212" s="15" t="s">
        <v>33</v>
      </c>
      <c r="L1212" s="6" t="s">
        <v>108</v>
      </c>
    </row>
    <row r="1213" spans="2:12" ht="105">
      <c r="B1213" s="5">
        <v>94131500</v>
      </c>
      <c r="C1213" s="15" t="s">
        <v>937</v>
      </c>
      <c r="D1213" s="15" t="s">
        <v>74</v>
      </c>
      <c r="E1213" s="15" t="s">
        <v>86</v>
      </c>
      <c r="F1213" s="15" t="s">
        <v>92</v>
      </c>
      <c r="G1213" s="15" t="s">
        <v>98</v>
      </c>
      <c r="H1213" s="15">
        <v>8400000</v>
      </c>
      <c r="I1213" s="15">
        <v>8400000</v>
      </c>
      <c r="J1213" s="15" t="s">
        <v>32</v>
      </c>
      <c r="K1213" s="15" t="s">
        <v>33</v>
      </c>
      <c r="L1213" s="6" t="s">
        <v>108</v>
      </c>
    </row>
    <row r="1214" spans="2:12" ht="105">
      <c r="B1214" s="5">
        <v>94131500</v>
      </c>
      <c r="C1214" s="15" t="s">
        <v>467</v>
      </c>
      <c r="D1214" s="15" t="s">
        <v>80</v>
      </c>
      <c r="E1214" s="15" t="s">
        <v>86</v>
      </c>
      <c r="F1214" s="15" t="s">
        <v>92</v>
      </c>
      <c r="G1214" s="15" t="s">
        <v>98</v>
      </c>
      <c r="H1214" s="15">
        <v>147639</v>
      </c>
      <c r="I1214" s="15">
        <v>147639</v>
      </c>
      <c r="J1214" s="15" t="s">
        <v>32</v>
      </c>
      <c r="K1214" s="15" t="s">
        <v>33</v>
      </c>
      <c r="L1214" s="6" t="s">
        <v>101</v>
      </c>
    </row>
    <row r="1215" spans="2:12" ht="105">
      <c r="B1215" s="5">
        <v>94131500</v>
      </c>
      <c r="C1215" s="15" t="s">
        <v>467</v>
      </c>
      <c r="D1215" s="15" t="s">
        <v>80</v>
      </c>
      <c r="E1215" s="15" t="s">
        <v>86</v>
      </c>
      <c r="F1215" s="15" t="s">
        <v>92</v>
      </c>
      <c r="G1215" s="15" t="s">
        <v>98</v>
      </c>
      <c r="H1215" s="15">
        <f>53392629-30000000-5000000-12000000+5000000+2200000</f>
        <v>13592629</v>
      </c>
      <c r="I1215" s="15">
        <f>53392629-30000000-5000000-12000000+5000000+2200000</f>
        <v>13592629</v>
      </c>
      <c r="J1215" s="15" t="s">
        <v>32</v>
      </c>
      <c r="K1215" s="15" t="s">
        <v>33</v>
      </c>
      <c r="L1215" s="6" t="s">
        <v>101</v>
      </c>
    </row>
    <row r="1216" spans="2:12" ht="30">
      <c r="B1216" s="5" t="s">
        <v>33</v>
      </c>
      <c r="C1216" s="15" t="s">
        <v>581</v>
      </c>
      <c r="D1216" s="15" t="s">
        <v>82</v>
      </c>
      <c r="E1216" s="15" t="s">
        <v>86</v>
      </c>
      <c r="F1216" s="15" t="s">
        <v>92</v>
      </c>
      <c r="G1216" s="15" t="s">
        <v>98</v>
      </c>
      <c r="H1216" s="15">
        <v>12000000</v>
      </c>
      <c r="I1216" s="15">
        <v>12000000</v>
      </c>
      <c r="J1216" s="15" t="s">
        <v>32</v>
      </c>
      <c r="K1216" s="15" t="s">
        <v>33</v>
      </c>
      <c r="L1216" s="6" t="s">
        <v>100</v>
      </c>
    </row>
    <row r="1217" spans="2:12" ht="60">
      <c r="B1217" s="5">
        <v>801116</v>
      </c>
      <c r="C1217" s="15" t="s">
        <v>582</v>
      </c>
      <c r="D1217" s="15" t="s">
        <v>82</v>
      </c>
      <c r="E1217" s="15" t="s">
        <v>87</v>
      </c>
      <c r="F1217" s="15" t="s">
        <v>92</v>
      </c>
      <c r="G1217" s="15" t="s">
        <v>98</v>
      </c>
      <c r="H1217" s="15">
        <v>4725000</v>
      </c>
      <c r="I1217" s="15">
        <v>4725000</v>
      </c>
      <c r="J1217" s="15" t="s">
        <v>32</v>
      </c>
      <c r="K1217" s="15" t="s">
        <v>33</v>
      </c>
      <c r="L1217" s="6" t="s">
        <v>108</v>
      </c>
    </row>
    <row r="1218" spans="2:12" ht="75">
      <c r="B1218" s="5">
        <v>801116</v>
      </c>
      <c r="C1218" s="15" t="s">
        <v>576</v>
      </c>
      <c r="D1218" s="15" t="s">
        <v>77</v>
      </c>
      <c r="E1218" s="15" t="s">
        <v>87</v>
      </c>
      <c r="F1218" s="15" t="s">
        <v>92</v>
      </c>
      <c r="G1218" s="15" t="s">
        <v>98</v>
      </c>
      <c r="H1218" s="15">
        <v>46200000</v>
      </c>
      <c r="I1218" s="15">
        <v>46200000</v>
      </c>
      <c r="J1218" s="15" t="s">
        <v>32</v>
      </c>
      <c r="K1218" s="15" t="s">
        <v>33</v>
      </c>
      <c r="L1218" s="6" t="s">
        <v>108</v>
      </c>
    </row>
    <row r="1219" spans="2:12" ht="75">
      <c r="B1219" s="5">
        <v>801116</v>
      </c>
      <c r="C1219" s="15" t="s">
        <v>583</v>
      </c>
      <c r="D1219" s="15" t="s">
        <v>77</v>
      </c>
      <c r="E1219" s="15" t="s">
        <v>87</v>
      </c>
      <c r="F1219" s="15" t="s">
        <v>92</v>
      </c>
      <c r="G1219" s="15" t="s">
        <v>98</v>
      </c>
      <c r="H1219" s="15">
        <v>46200000</v>
      </c>
      <c r="I1219" s="15">
        <v>46200000</v>
      </c>
      <c r="J1219" s="15" t="s">
        <v>32</v>
      </c>
      <c r="K1219" s="15" t="s">
        <v>33</v>
      </c>
      <c r="L1219" s="6" t="s">
        <v>108</v>
      </c>
    </row>
    <row r="1220" spans="2:12" ht="45">
      <c r="B1220" s="5">
        <v>801116</v>
      </c>
      <c r="C1220" s="15" t="s">
        <v>577</v>
      </c>
      <c r="D1220" s="15" t="s">
        <v>77</v>
      </c>
      <c r="E1220" s="15" t="s">
        <v>87</v>
      </c>
      <c r="F1220" s="15" t="s">
        <v>92</v>
      </c>
      <c r="G1220" s="15" t="s">
        <v>98</v>
      </c>
      <c r="H1220" s="15">
        <v>30000000</v>
      </c>
      <c r="I1220" s="15">
        <v>30000000</v>
      </c>
      <c r="J1220" s="15" t="s">
        <v>32</v>
      </c>
      <c r="K1220" s="15" t="s">
        <v>33</v>
      </c>
      <c r="L1220" s="6" t="s">
        <v>108</v>
      </c>
    </row>
    <row r="1221" spans="2:12" ht="60">
      <c r="B1221" s="5">
        <v>801116</v>
      </c>
      <c r="C1221" s="15" t="s">
        <v>584</v>
      </c>
      <c r="D1221" s="15" t="s">
        <v>77</v>
      </c>
      <c r="E1221" s="15" t="s">
        <v>87</v>
      </c>
      <c r="F1221" s="15" t="s">
        <v>92</v>
      </c>
      <c r="G1221" s="15" t="s">
        <v>98</v>
      </c>
      <c r="H1221" s="15">
        <v>24000000</v>
      </c>
      <c r="I1221" s="15">
        <v>24000000</v>
      </c>
      <c r="J1221" s="15" t="s">
        <v>32</v>
      </c>
      <c r="K1221" s="15" t="s">
        <v>33</v>
      </c>
      <c r="L1221" s="6" t="s">
        <v>108</v>
      </c>
    </row>
    <row r="1222" spans="2:12" ht="90">
      <c r="B1222" s="5">
        <v>94131500</v>
      </c>
      <c r="C1222" s="15" t="s">
        <v>203</v>
      </c>
      <c r="D1222" s="15" t="s">
        <v>81</v>
      </c>
      <c r="E1222" s="15" t="s">
        <v>87</v>
      </c>
      <c r="F1222" s="15" t="s">
        <v>92</v>
      </c>
      <c r="G1222" s="15" t="s">
        <v>98</v>
      </c>
      <c r="H1222" s="15">
        <v>6500000</v>
      </c>
      <c r="I1222" s="15">
        <v>6500000</v>
      </c>
      <c r="J1222" s="15" t="s">
        <v>32</v>
      </c>
      <c r="K1222" s="15" t="s">
        <v>33</v>
      </c>
      <c r="L1222" s="6" t="s">
        <v>108</v>
      </c>
    </row>
    <row r="1223" spans="2:12" ht="75">
      <c r="B1223" s="5">
        <v>94131500</v>
      </c>
      <c r="C1223" s="15" t="s">
        <v>976</v>
      </c>
      <c r="D1223" s="15" t="s">
        <v>80</v>
      </c>
      <c r="E1223" s="15" t="s">
        <v>86</v>
      </c>
      <c r="F1223" s="15" t="s">
        <v>92</v>
      </c>
      <c r="G1223" s="15" t="s">
        <v>99</v>
      </c>
      <c r="H1223" s="15">
        <v>2000000</v>
      </c>
      <c r="I1223" s="15">
        <v>2000000</v>
      </c>
      <c r="J1223" s="15" t="s">
        <v>32</v>
      </c>
      <c r="K1223" s="15" t="s">
        <v>33</v>
      </c>
      <c r="L1223" s="6" t="s">
        <v>100</v>
      </c>
    </row>
    <row r="1224" spans="2:12" ht="60">
      <c r="B1224" s="5">
        <v>94131500</v>
      </c>
      <c r="C1224" s="15" t="s">
        <v>585</v>
      </c>
      <c r="D1224" s="15" t="s">
        <v>82</v>
      </c>
      <c r="E1224" s="15" t="s">
        <v>86</v>
      </c>
      <c r="F1224" s="15" t="s">
        <v>92</v>
      </c>
      <c r="G1224" s="15" t="s">
        <v>99</v>
      </c>
      <c r="H1224" s="15">
        <v>14550000</v>
      </c>
      <c r="I1224" s="15">
        <v>14550000</v>
      </c>
      <c r="J1224" s="15" t="s">
        <v>32</v>
      </c>
      <c r="K1224" s="15" t="s">
        <v>33</v>
      </c>
      <c r="L1224" s="6" t="s">
        <v>100</v>
      </c>
    </row>
    <row r="1225" spans="2:12" ht="45">
      <c r="B1225" s="5">
        <v>94131500</v>
      </c>
      <c r="C1225" s="15" t="s">
        <v>586</v>
      </c>
      <c r="D1225" s="15" t="s">
        <v>74</v>
      </c>
      <c r="E1225" s="15" t="s">
        <v>86</v>
      </c>
      <c r="F1225" s="15" t="s">
        <v>92</v>
      </c>
      <c r="G1225" s="15" t="s">
        <v>99</v>
      </c>
      <c r="H1225" s="15">
        <v>54000000</v>
      </c>
      <c r="I1225" s="15">
        <v>54000000</v>
      </c>
      <c r="J1225" s="15" t="s">
        <v>32</v>
      </c>
      <c r="K1225" s="15" t="s">
        <v>33</v>
      </c>
      <c r="L1225" s="6" t="s">
        <v>100</v>
      </c>
    </row>
    <row r="1226" spans="2:12" ht="90">
      <c r="B1226" s="5" t="s">
        <v>44</v>
      </c>
      <c r="C1226" s="15" t="s">
        <v>331</v>
      </c>
      <c r="D1226" s="15" t="s">
        <v>74</v>
      </c>
      <c r="E1226" s="15" t="s">
        <v>86</v>
      </c>
      <c r="F1226" s="15" t="s">
        <v>93</v>
      </c>
      <c r="G1226" s="15" t="s">
        <v>99</v>
      </c>
      <c r="H1226" s="15">
        <v>1300000</v>
      </c>
      <c r="I1226" s="15">
        <v>1300000</v>
      </c>
      <c r="J1226" s="15" t="s">
        <v>32</v>
      </c>
      <c r="K1226" s="15" t="s">
        <v>33</v>
      </c>
      <c r="L1226" s="6" t="s">
        <v>100</v>
      </c>
    </row>
    <row r="1227" spans="2:12" ht="75">
      <c r="B1227" s="5" t="s">
        <v>45</v>
      </c>
      <c r="C1227" s="15" t="s">
        <v>908</v>
      </c>
      <c r="D1227" s="15" t="s">
        <v>74</v>
      </c>
      <c r="E1227" s="15" t="s">
        <v>87</v>
      </c>
      <c r="F1227" s="15" t="s">
        <v>95</v>
      </c>
      <c r="G1227" s="15" t="s">
        <v>99</v>
      </c>
      <c r="H1227" s="15">
        <v>724000</v>
      </c>
      <c r="I1227" s="15">
        <v>724000</v>
      </c>
      <c r="J1227" s="15" t="s">
        <v>32</v>
      </c>
      <c r="K1227" s="15" t="s">
        <v>33</v>
      </c>
      <c r="L1227" s="6" t="s">
        <v>100</v>
      </c>
    </row>
    <row r="1228" spans="2:12" ht="75">
      <c r="B1228" s="5" t="s">
        <v>48</v>
      </c>
      <c r="C1228" s="15" t="s">
        <v>587</v>
      </c>
      <c r="D1228" s="15" t="s">
        <v>74</v>
      </c>
      <c r="E1228" s="15" t="s">
        <v>86</v>
      </c>
      <c r="F1228" s="15" t="s">
        <v>95</v>
      </c>
      <c r="G1228" s="15" t="s">
        <v>99</v>
      </c>
      <c r="H1228" s="15">
        <v>1000000</v>
      </c>
      <c r="I1228" s="15">
        <v>1000000</v>
      </c>
      <c r="J1228" s="15" t="s">
        <v>32</v>
      </c>
      <c r="K1228" s="15" t="s">
        <v>33</v>
      </c>
      <c r="L1228" s="6" t="s">
        <v>100</v>
      </c>
    </row>
    <row r="1229" spans="2:12" ht="105">
      <c r="B1229" s="5" t="s">
        <v>51</v>
      </c>
      <c r="C1229" s="15" t="s">
        <v>977</v>
      </c>
      <c r="D1229" s="15" t="s">
        <v>74</v>
      </c>
      <c r="E1229" s="15" t="s">
        <v>86</v>
      </c>
      <c r="F1229" s="15" t="s">
        <v>96</v>
      </c>
      <c r="G1229" s="15" t="s">
        <v>99</v>
      </c>
      <c r="H1229" s="15">
        <v>12800000</v>
      </c>
      <c r="I1229" s="15">
        <v>12800000</v>
      </c>
      <c r="J1229" s="15" t="s">
        <v>32</v>
      </c>
      <c r="K1229" s="15" t="s">
        <v>33</v>
      </c>
      <c r="L1229" s="6" t="s">
        <v>100</v>
      </c>
    </row>
    <row r="1230" spans="2:12" ht="60">
      <c r="B1230" s="5">
        <v>93141701</v>
      </c>
      <c r="C1230" s="15" t="s">
        <v>588</v>
      </c>
      <c r="D1230" s="15" t="s">
        <v>74</v>
      </c>
      <c r="E1230" s="15" t="s">
        <v>86</v>
      </c>
      <c r="F1230" s="15" t="s">
        <v>96</v>
      </c>
      <c r="G1230" s="15" t="s">
        <v>99</v>
      </c>
      <c r="H1230" s="15">
        <v>3841692</v>
      </c>
      <c r="I1230" s="15">
        <v>3841692</v>
      </c>
      <c r="J1230" s="15" t="s">
        <v>32</v>
      </c>
      <c r="K1230" s="15" t="s">
        <v>33</v>
      </c>
      <c r="L1230" s="6" t="s">
        <v>100</v>
      </c>
    </row>
    <row r="1231" spans="2:12" ht="135">
      <c r="B1231" s="5">
        <v>94131500</v>
      </c>
      <c r="C1231" s="15" t="s">
        <v>450</v>
      </c>
      <c r="D1231" s="15" t="s">
        <v>80</v>
      </c>
      <c r="E1231" s="15" t="s">
        <v>86</v>
      </c>
      <c r="F1231" s="15" t="s">
        <v>92</v>
      </c>
      <c r="G1231" s="15" t="s">
        <v>99</v>
      </c>
      <c r="H1231" s="15">
        <v>1848000</v>
      </c>
      <c r="I1231" s="15">
        <v>1848000</v>
      </c>
      <c r="J1231" s="15" t="s">
        <v>32</v>
      </c>
      <c r="K1231" s="15" t="s">
        <v>33</v>
      </c>
      <c r="L1231" s="6" t="s">
        <v>100</v>
      </c>
    </row>
    <row r="1232" spans="2:12" ht="60">
      <c r="B1232" s="5" t="s">
        <v>42</v>
      </c>
      <c r="C1232" s="15" t="s">
        <v>797</v>
      </c>
      <c r="D1232" s="15" t="s">
        <v>74</v>
      </c>
      <c r="E1232" s="15" t="s">
        <v>86</v>
      </c>
      <c r="F1232" s="15" t="s">
        <v>95</v>
      </c>
      <c r="G1232" s="15" t="s">
        <v>99</v>
      </c>
      <c r="H1232" s="15">
        <v>1667735</v>
      </c>
      <c r="I1232" s="15">
        <v>1667735</v>
      </c>
      <c r="J1232" s="15" t="s">
        <v>32</v>
      </c>
      <c r="K1232" s="15" t="s">
        <v>33</v>
      </c>
      <c r="L1232" s="6" t="s">
        <v>100</v>
      </c>
    </row>
    <row r="1233" spans="2:12" ht="45">
      <c r="B1233" s="5">
        <v>94131500</v>
      </c>
      <c r="C1233" s="15" t="s">
        <v>589</v>
      </c>
      <c r="D1233" s="15" t="s">
        <v>74</v>
      </c>
      <c r="E1233" s="15" t="s">
        <v>86</v>
      </c>
      <c r="F1233" s="15" t="s">
        <v>92</v>
      </c>
      <c r="G1233" s="15" t="s">
        <v>99</v>
      </c>
      <c r="H1233" s="15">
        <v>2128000</v>
      </c>
      <c r="I1233" s="15">
        <v>2128000</v>
      </c>
      <c r="J1233" s="15" t="s">
        <v>32</v>
      </c>
      <c r="K1233" s="15" t="s">
        <v>33</v>
      </c>
      <c r="L1233" s="6" t="s">
        <v>100</v>
      </c>
    </row>
    <row r="1234" spans="2:12" ht="45">
      <c r="B1234" s="5">
        <v>94131500</v>
      </c>
      <c r="C1234" s="15" t="s">
        <v>589</v>
      </c>
      <c r="D1234" s="15" t="s">
        <v>74</v>
      </c>
      <c r="E1234" s="15" t="s">
        <v>86</v>
      </c>
      <c r="F1234" s="15" t="s">
        <v>92</v>
      </c>
      <c r="G1234" s="15" t="s">
        <v>99</v>
      </c>
      <c r="H1234" s="15">
        <v>2128000</v>
      </c>
      <c r="I1234" s="15">
        <v>2128000</v>
      </c>
      <c r="J1234" s="15" t="s">
        <v>32</v>
      </c>
      <c r="K1234" s="15" t="s">
        <v>33</v>
      </c>
      <c r="L1234" s="6" t="s">
        <v>100</v>
      </c>
    </row>
    <row r="1235" spans="2:12" ht="45">
      <c r="B1235" s="5">
        <v>94131500</v>
      </c>
      <c r="C1235" s="15" t="s">
        <v>590</v>
      </c>
      <c r="D1235" s="15" t="s">
        <v>74</v>
      </c>
      <c r="E1235" s="15" t="s">
        <v>86</v>
      </c>
      <c r="F1235" s="15" t="s">
        <v>92</v>
      </c>
      <c r="G1235" s="15" t="s">
        <v>99</v>
      </c>
      <c r="H1235" s="15">
        <v>14295000</v>
      </c>
      <c r="I1235" s="15">
        <v>14295000</v>
      </c>
      <c r="J1235" s="15" t="s">
        <v>32</v>
      </c>
      <c r="K1235" s="15" t="s">
        <v>33</v>
      </c>
      <c r="L1235" s="6" t="s">
        <v>100</v>
      </c>
    </row>
    <row r="1236" spans="2:12" ht="45">
      <c r="B1236" s="5">
        <v>94131500</v>
      </c>
      <c r="C1236" s="15" t="s">
        <v>589</v>
      </c>
      <c r="D1236" s="15" t="s">
        <v>74</v>
      </c>
      <c r="E1236" s="15" t="s">
        <v>86</v>
      </c>
      <c r="F1236" s="15" t="s">
        <v>92</v>
      </c>
      <c r="G1236" s="15" t="s">
        <v>99</v>
      </c>
      <c r="H1236" s="15">
        <v>10869600</v>
      </c>
      <c r="I1236" s="15">
        <v>10869600</v>
      </c>
      <c r="J1236" s="15" t="s">
        <v>32</v>
      </c>
      <c r="K1236" s="15" t="s">
        <v>33</v>
      </c>
      <c r="L1236" s="6" t="s">
        <v>100</v>
      </c>
    </row>
    <row r="1237" spans="2:12" ht="45">
      <c r="B1237" s="5">
        <v>94131500</v>
      </c>
      <c r="C1237" s="15" t="s">
        <v>591</v>
      </c>
      <c r="D1237" s="15" t="s">
        <v>74</v>
      </c>
      <c r="E1237" s="15" t="s">
        <v>86</v>
      </c>
      <c r="F1237" s="15" t="s">
        <v>92</v>
      </c>
      <c r="G1237" s="15" t="s">
        <v>99</v>
      </c>
      <c r="H1237" s="15">
        <v>3300000</v>
      </c>
      <c r="I1237" s="15">
        <v>3300000</v>
      </c>
      <c r="J1237" s="15" t="s">
        <v>32</v>
      </c>
      <c r="K1237" s="15" t="s">
        <v>33</v>
      </c>
      <c r="L1237" s="6" t="s">
        <v>100</v>
      </c>
    </row>
    <row r="1238" spans="2:12" ht="45">
      <c r="B1238" s="5">
        <v>94131500</v>
      </c>
      <c r="C1238" s="15" t="s">
        <v>590</v>
      </c>
      <c r="D1238" s="15" t="s">
        <v>74</v>
      </c>
      <c r="E1238" s="15" t="s">
        <v>86</v>
      </c>
      <c r="F1238" s="15" t="s">
        <v>92</v>
      </c>
      <c r="G1238" s="15" t="s">
        <v>99</v>
      </c>
      <c r="H1238" s="15">
        <v>14130400</v>
      </c>
      <c r="I1238" s="15">
        <v>14130400</v>
      </c>
      <c r="J1238" s="15" t="s">
        <v>32</v>
      </c>
      <c r="K1238" s="15" t="s">
        <v>33</v>
      </c>
      <c r="L1238" s="6" t="s">
        <v>100</v>
      </c>
    </row>
    <row r="1239" spans="2:12" ht="45">
      <c r="B1239" s="5">
        <v>80111601</v>
      </c>
      <c r="C1239" s="15" t="s">
        <v>591</v>
      </c>
      <c r="D1239" s="15" t="s">
        <v>74</v>
      </c>
      <c r="E1239" s="15" t="s">
        <v>86</v>
      </c>
      <c r="F1239" s="15" t="s">
        <v>92</v>
      </c>
      <c r="G1239" s="15" t="s">
        <v>99</v>
      </c>
      <c r="H1239" s="15">
        <v>15958000</v>
      </c>
      <c r="I1239" s="15">
        <v>15958000</v>
      </c>
      <c r="J1239" s="15" t="s">
        <v>32</v>
      </c>
      <c r="K1239" s="15" t="s">
        <v>33</v>
      </c>
      <c r="L1239" s="6" t="s">
        <v>100</v>
      </c>
    </row>
    <row r="1240" spans="2:12" ht="75">
      <c r="B1240" s="5">
        <v>94131500</v>
      </c>
      <c r="C1240" s="15" t="s">
        <v>978</v>
      </c>
      <c r="D1240" s="15" t="s">
        <v>82</v>
      </c>
      <c r="E1240" s="15" t="s">
        <v>86</v>
      </c>
      <c r="F1240" s="15" t="s">
        <v>92</v>
      </c>
      <c r="G1240" s="15" t="s">
        <v>99</v>
      </c>
      <c r="H1240" s="15">
        <v>297000000</v>
      </c>
      <c r="I1240" s="15">
        <v>297000000</v>
      </c>
      <c r="J1240" s="15" t="s">
        <v>32</v>
      </c>
      <c r="K1240" s="15" t="s">
        <v>33</v>
      </c>
      <c r="L1240" s="6" t="s">
        <v>100</v>
      </c>
    </row>
    <row r="1241" spans="2:12" ht="75">
      <c r="B1241" s="5">
        <v>94131500</v>
      </c>
      <c r="C1241" s="15" t="s">
        <v>485</v>
      </c>
      <c r="D1241" s="15" t="s">
        <v>77</v>
      </c>
      <c r="E1241" s="15" t="s">
        <v>87</v>
      </c>
      <c r="F1241" s="15" t="s">
        <v>92</v>
      </c>
      <c r="G1241" s="15" t="s">
        <v>98</v>
      </c>
      <c r="H1241" s="15">
        <v>45000000</v>
      </c>
      <c r="I1241" s="15">
        <v>45000000</v>
      </c>
      <c r="J1241" s="15" t="s">
        <v>32</v>
      </c>
      <c r="K1241" s="15" t="s">
        <v>33</v>
      </c>
      <c r="L1241" s="6" t="s">
        <v>108</v>
      </c>
    </row>
    <row r="1242" spans="2:12" ht="75">
      <c r="B1242" s="5">
        <v>94131500</v>
      </c>
      <c r="C1242" s="15" t="s">
        <v>575</v>
      </c>
      <c r="D1242" s="15" t="s">
        <v>81</v>
      </c>
      <c r="E1242" s="15" t="s">
        <v>86</v>
      </c>
      <c r="F1242" s="15" t="s">
        <v>92</v>
      </c>
      <c r="G1242" s="15" t="s">
        <v>98</v>
      </c>
      <c r="H1242" s="15">
        <v>15000000</v>
      </c>
      <c r="I1242" s="15">
        <v>15000000</v>
      </c>
      <c r="J1242" s="15" t="s">
        <v>32</v>
      </c>
      <c r="K1242" s="15" t="s">
        <v>33</v>
      </c>
      <c r="L1242" s="6" t="s">
        <v>108</v>
      </c>
    </row>
    <row r="1243" spans="2:12" ht="90">
      <c r="B1243" s="5">
        <v>94131500</v>
      </c>
      <c r="C1243" s="15" t="s">
        <v>592</v>
      </c>
      <c r="D1243" s="15" t="s">
        <v>74</v>
      </c>
      <c r="E1243" s="15" t="s">
        <v>86</v>
      </c>
      <c r="F1243" s="15" t="s">
        <v>92</v>
      </c>
      <c r="G1243" s="15" t="s">
        <v>98</v>
      </c>
      <c r="H1243" s="15">
        <v>40000000</v>
      </c>
      <c r="I1243" s="15">
        <v>40000000</v>
      </c>
      <c r="J1243" s="15" t="s">
        <v>32</v>
      </c>
      <c r="K1243" s="15" t="s">
        <v>33</v>
      </c>
      <c r="L1243" s="6" t="s">
        <v>108</v>
      </c>
    </row>
    <row r="1244" spans="2:12" ht="90">
      <c r="B1244" s="5">
        <v>94131500</v>
      </c>
      <c r="C1244" s="15" t="s">
        <v>431</v>
      </c>
      <c r="D1244" s="15" t="s">
        <v>81</v>
      </c>
      <c r="E1244" s="15" t="s">
        <v>86</v>
      </c>
      <c r="F1244" s="15" t="s">
        <v>92</v>
      </c>
      <c r="G1244" s="15" t="s">
        <v>98</v>
      </c>
      <c r="H1244" s="15">
        <v>10000000</v>
      </c>
      <c r="I1244" s="15">
        <v>10000000</v>
      </c>
      <c r="J1244" s="15" t="s">
        <v>32</v>
      </c>
      <c r="K1244" s="15" t="s">
        <v>33</v>
      </c>
      <c r="L1244" s="6" t="s">
        <v>109</v>
      </c>
    </row>
    <row r="1245" spans="2:12" ht="90">
      <c r="B1245" s="5">
        <v>94131500</v>
      </c>
      <c r="C1245" s="15" t="s">
        <v>431</v>
      </c>
      <c r="D1245" s="15" t="s">
        <v>81</v>
      </c>
      <c r="E1245" s="15" t="s">
        <v>86</v>
      </c>
      <c r="F1245" s="15" t="s">
        <v>92</v>
      </c>
      <c r="G1245" s="15" t="s">
        <v>98</v>
      </c>
      <c r="H1245" s="15">
        <v>10000000</v>
      </c>
      <c r="I1245" s="15">
        <v>10000000</v>
      </c>
      <c r="J1245" s="15" t="s">
        <v>32</v>
      </c>
      <c r="K1245" s="15" t="s">
        <v>33</v>
      </c>
      <c r="L1245" s="6" t="s">
        <v>109</v>
      </c>
    </row>
    <row r="1246" spans="2:12" ht="90">
      <c r="B1246" s="5">
        <v>94131500</v>
      </c>
      <c r="C1246" s="15" t="s">
        <v>431</v>
      </c>
      <c r="D1246" s="15" t="s">
        <v>81</v>
      </c>
      <c r="E1246" s="15" t="s">
        <v>86</v>
      </c>
      <c r="F1246" s="15" t="s">
        <v>92</v>
      </c>
      <c r="G1246" s="15" t="s">
        <v>98</v>
      </c>
      <c r="H1246" s="15">
        <v>40000000</v>
      </c>
      <c r="I1246" s="15">
        <v>40000000</v>
      </c>
      <c r="J1246" s="15" t="s">
        <v>32</v>
      </c>
      <c r="K1246" s="15" t="s">
        <v>33</v>
      </c>
      <c r="L1246" s="6" t="s">
        <v>109</v>
      </c>
    </row>
    <row r="1247" spans="2:12" ht="75">
      <c r="B1247" s="5">
        <v>94131500</v>
      </c>
      <c r="C1247" s="15" t="s">
        <v>430</v>
      </c>
      <c r="D1247" s="15" t="s">
        <v>81</v>
      </c>
      <c r="E1247" s="15" t="s">
        <v>86</v>
      </c>
      <c r="F1247" s="15" t="s">
        <v>92</v>
      </c>
      <c r="G1247" s="15" t="s">
        <v>98</v>
      </c>
      <c r="H1247" s="15">
        <v>50000000</v>
      </c>
      <c r="I1247" s="15">
        <v>50000000</v>
      </c>
      <c r="J1247" s="15" t="s">
        <v>32</v>
      </c>
      <c r="K1247" s="15" t="s">
        <v>33</v>
      </c>
      <c r="L1247" s="6" t="s">
        <v>109</v>
      </c>
    </row>
    <row r="1248" spans="2:12" ht="90">
      <c r="B1248" s="5">
        <v>94131500</v>
      </c>
      <c r="C1248" s="15" t="s">
        <v>593</v>
      </c>
      <c r="D1248" s="15" t="s">
        <v>81</v>
      </c>
      <c r="E1248" s="15" t="s">
        <v>86</v>
      </c>
      <c r="F1248" s="15" t="s">
        <v>92</v>
      </c>
      <c r="G1248" s="15" t="s">
        <v>98</v>
      </c>
      <c r="H1248" s="15">
        <v>43850000</v>
      </c>
      <c r="I1248" s="15">
        <v>43850000</v>
      </c>
      <c r="J1248" s="15" t="s">
        <v>32</v>
      </c>
      <c r="K1248" s="15" t="s">
        <v>33</v>
      </c>
      <c r="L1248" s="6" t="s">
        <v>109</v>
      </c>
    </row>
    <row r="1249" spans="2:12" ht="90">
      <c r="B1249" s="5">
        <v>94131500</v>
      </c>
      <c r="C1249" s="15" t="s">
        <v>593</v>
      </c>
      <c r="D1249" s="15" t="s">
        <v>81</v>
      </c>
      <c r="E1249" s="15" t="s">
        <v>86</v>
      </c>
      <c r="F1249" s="15" t="s">
        <v>92</v>
      </c>
      <c r="G1249" s="15" t="s">
        <v>98</v>
      </c>
      <c r="H1249" s="15">
        <v>26150000</v>
      </c>
      <c r="I1249" s="15">
        <v>26150000</v>
      </c>
      <c r="J1249" s="15" t="s">
        <v>32</v>
      </c>
      <c r="K1249" s="15" t="s">
        <v>33</v>
      </c>
      <c r="L1249" s="6" t="s">
        <v>109</v>
      </c>
    </row>
    <row r="1250" spans="2:12" ht="75">
      <c r="B1250" s="5">
        <v>94131500</v>
      </c>
      <c r="C1250" s="15" t="s">
        <v>429</v>
      </c>
      <c r="D1250" s="15" t="s">
        <v>77</v>
      </c>
      <c r="E1250" s="15" t="s">
        <v>87</v>
      </c>
      <c r="F1250" s="15" t="s">
        <v>92</v>
      </c>
      <c r="G1250" s="15" t="s">
        <v>98</v>
      </c>
      <c r="H1250" s="15">
        <v>10000000</v>
      </c>
      <c r="I1250" s="15">
        <v>10000000</v>
      </c>
      <c r="J1250" s="15" t="s">
        <v>32</v>
      </c>
      <c r="K1250" s="15" t="s">
        <v>33</v>
      </c>
      <c r="L1250" s="6" t="s">
        <v>109</v>
      </c>
    </row>
    <row r="1251" spans="2:12" ht="75">
      <c r="B1251" s="5">
        <v>94131500</v>
      </c>
      <c r="C1251" s="15" t="s">
        <v>429</v>
      </c>
      <c r="D1251" s="15" t="s">
        <v>77</v>
      </c>
      <c r="E1251" s="15" t="s">
        <v>87</v>
      </c>
      <c r="F1251" s="15" t="s">
        <v>92</v>
      </c>
      <c r="G1251" s="15" t="s">
        <v>98</v>
      </c>
      <c r="H1251" s="15">
        <v>40000000</v>
      </c>
      <c r="I1251" s="15">
        <v>40000000</v>
      </c>
      <c r="J1251" s="15" t="s">
        <v>32</v>
      </c>
      <c r="K1251" s="15" t="s">
        <v>33</v>
      </c>
      <c r="L1251" s="6" t="s">
        <v>109</v>
      </c>
    </row>
    <row r="1252" spans="2:12" ht="75">
      <c r="B1252" s="5">
        <v>94131500</v>
      </c>
      <c r="C1252" s="15" t="s">
        <v>429</v>
      </c>
      <c r="D1252" s="15" t="s">
        <v>77</v>
      </c>
      <c r="E1252" s="15" t="s">
        <v>87</v>
      </c>
      <c r="F1252" s="15" t="s">
        <v>92</v>
      </c>
      <c r="G1252" s="15" t="s">
        <v>98</v>
      </c>
      <c r="H1252" s="15">
        <v>50000000</v>
      </c>
      <c r="I1252" s="15">
        <v>50000000</v>
      </c>
      <c r="J1252" s="15" t="s">
        <v>32</v>
      </c>
      <c r="K1252" s="15" t="s">
        <v>33</v>
      </c>
      <c r="L1252" s="6" t="s">
        <v>109</v>
      </c>
    </row>
    <row r="1253" spans="2:12" ht="90">
      <c r="B1253" s="5">
        <v>94131500</v>
      </c>
      <c r="C1253" s="15" t="s">
        <v>431</v>
      </c>
      <c r="D1253" s="15" t="s">
        <v>81</v>
      </c>
      <c r="E1253" s="15" t="s">
        <v>86</v>
      </c>
      <c r="F1253" s="15" t="s">
        <v>92</v>
      </c>
      <c r="G1253" s="15" t="s">
        <v>98</v>
      </c>
      <c r="H1253" s="15">
        <v>35000000</v>
      </c>
      <c r="I1253" s="15">
        <v>35000000</v>
      </c>
      <c r="J1253" s="15" t="s">
        <v>32</v>
      </c>
      <c r="K1253" s="15" t="s">
        <v>33</v>
      </c>
      <c r="L1253" s="6" t="s">
        <v>109</v>
      </c>
    </row>
    <row r="1254" spans="2:12" ht="90">
      <c r="B1254" s="5">
        <v>94131500</v>
      </c>
      <c r="C1254" s="15" t="s">
        <v>431</v>
      </c>
      <c r="D1254" s="15" t="s">
        <v>81</v>
      </c>
      <c r="E1254" s="15" t="s">
        <v>86</v>
      </c>
      <c r="F1254" s="15" t="s">
        <v>92</v>
      </c>
      <c r="G1254" s="15" t="s">
        <v>98</v>
      </c>
      <c r="H1254" s="15">
        <v>20000000</v>
      </c>
      <c r="I1254" s="15">
        <v>20000000</v>
      </c>
      <c r="J1254" s="15" t="s">
        <v>32</v>
      </c>
      <c r="K1254" s="15" t="s">
        <v>33</v>
      </c>
      <c r="L1254" s="6" t="s">
        <v>109</v>
      </c>
    </row>
    <row r="1255" spans="2:12" ht="90">
      <c r="B1255" s="5">
        <v>94131500</v>
      </c>
      <c r="C1255" s="15" t="s">
        <v>431</v>
      </c>
      <c r="D1255" s="15" t="s">
        <v>81</v>
      </c>
      <c r="E1255" s="15" t="s">
        <v>86</v>
      </c>
      <c r="F1255" s="15" t="s">
        <v>92</v>
      </c>
      <c r="G1255" s="15" t="s">
        <v>98</v>
      </c>
      <c r="H1255" s="15">
        <v>20000000</v>
      </c>
      <c r="I1255" s="15">
        <v>20000000</v>
      </c>
      <c r="J1255" s="15" t="s">
        <v>32</v>
      </c>
      <c r="K1255" s="15" t="s">
        <v>33</v>
      </c>
      <c r="L1255" s="6" t="s">
        <v>109</v>
      </c>
    </row>
    <row r="1256" spans="2:12" ht="75">
      <c r="B1256" s="5">
        <v>94131500</v>
      </c>
      <c r="C1256" s="15" t="s">
        <v>429</v>
      </c>
      <c r="D1256" s="15" t="s">
        <v>77</v>
      </c>
      <c r="E1256" s="15" t="s">
        <v>87</v>
      </c>
      <c r="F1256" s="15" t="s">
        <v>92</v>
      </c>
      <c r="G1256" s="15" t="s">
        <v>98</v>
      </c>
      <c r="H1256" s="15">
        <v>10000000</v>
      </c>
      <c r="I1256" s="15">
        <v>10000000</v>
      </c>
      <c r="J1256" s="15" t="s">
        <v>32</v>
      </c>
      <c r="K1256" s="15" t="s">
        <v>33</v>
      </c>
      <c r="L1256" s="6" t="s">
        <v>109</v>
      </c>
    </row>
    <row r="1257" spans="2:12" ht="75">
      <c r="B1257" s="5">
        <v>94131500</v>
      </c>
      <c r="C1257" s="15" t="s">
        <v>429</v>
      </c>
      <c r="D1257" s="15" t="s">
        <v>77</v>
      </c>
      <c r="E1257" s="15" t="s">
        <v>87</v>
      </c>
      <c r="F1257" s="15" t="s">
        <v>92</v>
      </c>
      <c r="G1257" s="15" t="s">
        <v>98</v>
      </c>
      <c r="H1257" s="15">
        <v>15000000</v>
      </c>
      <c r="I1257" s="15">
        <v>15000000</v>
      </c>
      <c r="J1257" s="15" t="s">
        <v>32</v>
      </c>
      <c r="K1257" s="15" t="s">
        <v>33</v>
      </c>
      <c r="L1257" s="6" t="s">
        <v>109</v>
      </c>
    </row>
    <row r="1258" spans="2:12" ht="75">
      <c r="B1258" s="5">
        <v>94131500</v>
      </c>
      <c r="C1258" s="15" t="s">
        <v>430</v>
      </c>
      <c r="D1258" s="15" t="s">
        <v>77</v>
      </c>
      <c r="E1258" s="15" t="s">
        <v>87</v>
      </c>
      <c r="F1258" s="15" t="s">
        <v>92</v>
      </c>
      <c r="G1258" s="15" t="s">
        <v>98</v>
      </c>
      <c r="H1258" s="15">
        <v>60000000</v>
      </c>
      <c r="I1258" s="15">
        <v>60000000</v>
      </c>
      <c r="J1258" s="15" t="s">
        <v>32</v>
      </c>
      <c r="K1258" s="15" t="s">
        <v>33</v>
      </c>
      <c r="L1258" s="6" t="s">
        <v>109</v>
      </c>
    </row>
    <row r="1259" spans="2:12" ht="75">
      <c r="B1259" s="5">
        <v>94131500</v>
      </c>
      <c r="C1259" s="15" t="s">
        <v>430</v>
      </c>
      <c r="D1259" s="15" t="s">
        <v>77</v>
      </c>
      <c r="E1259" s="15" t="s">
        <v>87</v>
      </c>
      <c r="F1259" s="15" t="s">
        <v>92</v>
      </c>
      <c r="G1259" s="15" t="s">
        <v>98</v>
      </c>
      <c r="H1259" s="15">
        <f>100000000-96000000</f>
        <v>4000000</v>
      </c>
      <c r="I1259" s="15">
        <f>100000000-96000000</f>
        <v>4000000</v>
      </c>
      <c r="J1259" s="15" t="s">
        <v>32</v>
      </c>
      <c r="K1259" s="15" t="s">
        <v>33</v>
      </c>
      <c r="L1259" s="6" t="s">
        <v>109</v>
      </c>
    </row>
    <row r="1260" spans="2:12" ht="75">
      <c r="B1260" s="5">
        <v>94131500</v>
      </c>
      <c r="C1260" s="15" t="s">
        <v>430</v>
      </c>
      <c r="D1260" s="15" t="s">
        <v>77</v>
      </c>
      <c r="E1260" s="15" t="s">
        <v>87</v>
      </c>
      <c r="F1260" s="15" t="s">
        <v>92</v>
      </c>
      <c r="G1260" s="15" t="s">
        <v>98</v>
      </c>
      <c r="H1260" s="15">
        <v>96000000</v>
      </c>
      <c r="I1260" s="15">
        <v>96000000</v>
      </c>
      <c r="J1260" s="15" t="s">
        <v>32</v>
      </c>
      <c r="K1260" s="15" t="s">
        <v>33</v>
      </c>
      <c r="L1260" s="6" t="s">
        <v>109</v>
      </c>
    </row>
    <row r="1261" spans="2:12" ht="75">
      <c r="B1261" s="5">
        <v>94131500</v>
      </c>
      <c r="C1261" s="15" t="s">
        <v>485</v>
      </c>
      <c r="D1261" s="15" t="s">
        <v>77</v>
      </c>
      <c r="E1261" s="15" t="s">
        <v>87</v>
      </c>
      <c r="F1261" s="15" t="s">
        <v>92</v>
      </c>
      <c r="G1261" s="15" t="s">
        <v>98</v>
      </c>
      <c r="H1261" s="15">
        <v>10000000</v>
      </c>
      <c r="I1261" s="15">
        <v>10000000</v>
      </c>
      <c r="J1261" s="15" t="s">
        <v>32</v>
      </c>
      <c r="K1261" s="15" t="s">
        <v>33</v>
      </c>
      <c r="L1261" s="6" t="s">
        <v>109</v>
      </c>
    </row>
    <row r="1262" spans="2:12" ht="75">
      <c r="B1262" s="5">
        <v>94131500</v>
      </c>
      <c r="C1262" s="15" t="s">
        <v>430</v>
      </c>
      <c r="D1262" s="15" t="s">
        <v>77</v>
      </c>
      <c r="E1262" s="15" t="s">
        <v>87</v>
      </c>
      <c r="F1262" s="15" t="s">
        <v>92</v>
      </c>
      <c r="G1262" s="15" t="s">
        <v>98</v>
      </c>
      <c r="H1262" s="15">
        <v>25000000</v>
      </c>
      <c r="I1262" s="15">
        <v>25000000</v>
      </c>
      <c r="J1262" s="15" t="s">
        <v>32</v>
      </c>
      <c r="K1262" s="15" t="s">
        <v>33</v>
      </c>
      <c r="L1262" s="6" t="s">
        <v>109</v>
      </c>
    </row>
    <row r="1263" spans="2:12" ht="75">
      <c r="B1263" s="5">
        <v>94131500</v>
      </c>
      <c r="C1263" s="15" t="s">
        <v>430</v>
      </c>
      <c r="D1263" s="15" t="s">
        <v>77</v>
      </c>
      <c r="E1263" s="15" t="s">
        <v>87</v>
      </c>
      <c r="F1263" s="15" t="s">
        <v>92</v>
      </c>
      <c r="G1263" s="15" t="s">
        <v>98</v>
      </c>
      <c r="H1263" s="15">
        <v>10000000</v>
      </c>
      <c r="I1263" s="15">
        <v>10000000</v>
      </c>
      <c r="J1263" s="15" t="s">
        <v>32</v>
      </c>
      <c r="K1263" s="15" t="s">
        <v>33</v>
      </c>
      <c r="L1263" s="6" t="s">
        <v>109</v>
      </c>
    </row>
    <row r="1264" spans="2:12" ht="75">
      <c r="B1264" s="5">
        <v>94131500</v>
      </c>
      <c r="C1264" s="15" t="s">
        <v>430</v>
      </c>
      <c r="D1264" s="15" t="s">
        <v>77</v>
      </c>
      <c r="E1264" s="15" t="s">
        <v>87</v>
      </c>
      <c r="F1264" s="15" t="s">
        <v>92</v>
      </c>
      <c r="G1264" s="15" t="s">
        <v>98</v>
      </c>
      <c r="H1264" s="15">
        <v>10000000</v>
      </c>
      <c r="I1264" s="15">
        <v>10000000</v>
      </c>
      <c r="J1264" s="15" t="s">
        <v>32</v>
      </c>
      <c r="K1264" s="15" t="s">
        <v>33</v>
      </c>
      <c r="L1264" s="6" t="s">
        <v>109</v>
      </c>
    </row>
    <row r="1265" spans="2:12" ht="90">
      <c r="B1265" s="5">
        <v>94131500</v>
      </c>
      <c r="C1265" s="15" t="s">
        <v>594</v>
      </c>
      <c r="D1265" s="15" t="s">
        <v>77</v>
      </c>
      <c r="E1265" s="15" t="s">
        <v>87</v>
      </c>
      <c r="F1265" s="15" t="s">
        <v>92</v>
      </c>
      <c r="G1265" s="15" t="s">
        <v>98</v>
      </c>
      <c r="H1265" s="15">
        <v>25000000</v>
      </c>
      <c r="I1265" s="15">
        <v>25000000</v>
      </c>
      <c r="J1265" s="15" t="s">
        <v>32</v>
      </c>
      <c r="K1265" s="15" t="s">
        <v>33</v>
      </c>
      <c r="L1265" s="6" t="s">
        <v>109</v>
      </c>
    </row>
    <row r="1266" spans="2:12" ht="90">
      <c r="B1266" s="5">
        <v>94131500</v>
      </c>
      <c r="C1266" s="15" t="s">
        <v>595</v>
      </c>
      <c r="D1266" s="15" t="s">
        <v>77</v>
      </c>
      <c r="E1266" s="15" t="s">
        <v>87</v>
      </c>
      <c r="F1266" s="15" t="s">
        <v>92</v>
      </c>
      <c r="G1266" s="15" t="s">
        <v>98</v>
      </c>
      <c r="H1266" s="15">
        <v>25000000</v>
      </c>
      <c r="I1266" s="15">
        <v>25000000</v>
      </c>
      <c r="J1266" s="15" t="s">
        <v>32</v>
      </c>
      <c r="K1266" s="15" t="s">
        <v>33</v>
      </c>
      <c r="L1266" s="6" t="s">
        <v>109</v>
      </c>
    </row>
    <row r="1267" spans="2:12" ht="90">
      <c r="B1267" s="5">
        <v>94131500</v>
      </c>
      <c r="C1267" s="15" t="s">
        <v>595</v>
      </c>
      <c r="D1267" s="15" t="s">
        <v>77</v>
      </c>
      <c r="E1267" s="15" t="s">
        <v>87</v>
      </c>
      <c r="F1267" s="15" t="s">
        <v>92</v>
      </c>
      <c r="G1267" s="15" t="s">
        <v>98</v>
      </c>
      <c r="H1267" s="15">
        <v>10000000</v>
      </c>
      <c r="I1267" s="15">
        <v>10000000</v>
      </c>
      <c r="J1267" s="15" t="s">
        <v>32</v>
      </c>
      <c r="K1267" s="15" t="s">
        <v>33</v>
      </c>
      <c r="L1267" s="6" t="s">
        <v>109</v>
      </c>
    </row>
    <row r="1268" spans="2:12" ht="90">
      <c r="B1268" s="5">
        <v>94131500</v>
      </c>
      <c r="C1268" s="15" t="s">
        <v>431</v>
      </c>
      <c r="D1268" s="15" t="s">
        <v>81</v>
      </c>
      <c r="E1268" s="15" t="s">
        <v>86</v>
      </c>
      <c r="F1268" s="15" t="s">
        <v>92</v>
      </c>
      <c r="G1268" s="15" t="s">
        <v>98</v>
      </c>
      <c r="H1268" s="15">
        <f>217600000-96000000</f>
        <v>121600000</v>
      </c>
      <c r="I1268" s="15">
        <f>217600000-96000000</f>
        <v>121600000</v>
      </c>
      <c r="J1268" s="15" t="s">
        <v>32</v>
      </c>
      <c r="K1268" s="15" t="s">
        <v>33</v>
      </c>
      <c r="L1268" s="6" t="s">
        <v>109</v>
      </c>
    </row>
    <row r="1269" spans="2:12" ht="75">
      <c r="B1269" s="5">
        <v>801116</v>
      </c>
      <c r="C1269" s="15" t="s">
        <v>596</v>
      </c>
      <c r="D1269" s="15" t="s">
        <v>77</v>
      </c>
      <c r="E1269" s="15" t="s">
        <v>87</v>
      </c>
      <c r="F1269" s="15" t="s">
        <v>92</v>
      </c>
      <c r="G1269" s="15" t="s">
        <v>98</v>
      </c>
      <c r="H1269" s="15">
        <v>28600000</v>
      </c>
      <c r="I1269" s="15">
        <v>28600000</v>
      </c>
      <c r="J1269" s="15" t="s">
        <v>32</v>
      </c>
      <c r="K1269" s="15" t="s">
        <v>33</v>
      </c>
      <c r="L1269" s="6" t="s">
        <v>109</v>
      </c>
    </row>
    <row r="1270" spans="2:12" ht="60">
      <c r="B1270" s="5">
        <v>801116</v>
      </c>
      <c r="C1270" s="15" t="s">
        <v>597</v>
      </c>
      <c r="D1270" s="15" t="s">
        <v>77</v>
      </c>
      <c r="E1270" s="15" t="s">
        <v>87</v>
      </c>
      <c r="F1270" s="15" t="s">
        <v>92</v>
      </c>
      <c r="G1270" s="15" t="s">
        <v>98</v>
      </c>
      <c r="H1270" s="15">
        <v>33000000</v>
      </c>
      <c r="I1270" s="15">
        <v>33000000</v>
      </c>
      <c r="J1270" s="15" t="s">
        <v>32</v>
      </c>
      <c r="K1270" s="15" t="s">
        <v>33</v>
      </c>
      <c r="L1270" s="6" t="s">
        <v>109</v>
      </c>
    </row>
    <row r="1271" spans="2:12" ht="75">
      <c r="B1271" s="5">
        <v>801116</v>
      </c>
      <c r="C1271" s="15" t="s">
        <v>598</v>
      </c>
      <c r="D1271" s="15" t="s">
        <v>77</v>
      </c>
      <c r="E1271" s="15" t="s">
        <v>87</v>
      </c>
      <c r="F1271" s="15" t="s">
        <v>92</v>
      </c>
      <c r="G1271" s="15" t="s">
        <v>98</v>
      </c>
      <c r="H1271" s="15">
        <v>12100000</v>
      </c>
      <c r="I1271" s="15">
        <v>12100000</v>
      </c>
      <c r="J1271" s="15" t="s">
        <v>32</v>
      </c>
      <c r="K1271" s="15" t="s">
        <v>33</v>
      </c>
      <c r="L1271" s="6" t="s">
        <v>100</v>
      </c>
    </row>
    <row r="1272" spans="2:12" ht="45">
      <c r="B1272" s="5" t="s">
        <v>50</v>
      </c>
      <c r="C1272" s="15" t="s">
        <v>204</v>
      </c>
      <c r="D1272" s="15" t="s">
        <v>83</v>
      </c>
      <c r="E1272" s="15" t="s">
        <v>86</v>
      </c>
      <c r="F1272" s="15" t="s">
        <v>95</v>
      </c>
      <c r="G1272" s="15" t="s">
        <v>98</v>
      </c>
      <c r="H1272" s="15">
        <v>5000000</v>
      </c>
      <c r="I1272" s="15">
        <v>5000000</v>
      </c>
      <c r="J1272" s="15" t="s">
        <v>32</v>
      </c>
      <c r="K1272" s="15" t="s">
        <v>33</v>
      </c>
      <c r="L1272" s="6" t="s">
        <v>109</v>
      </c>
    </row>
    <row r="1273" spans="2:12" ht="105">
      <c r="B1273" s="5">
        <v>94131500</v>
      </c>
      <c r="C1273" s="15" t="s">
        <v>942</v>
      </c>
      <c r="D1273" s="15" t="s">
        <v>82</v>
      </c>
      <c r="E1273" s="15" t="s">
        <v>86</v>
      </c>
      <c r="F1273" s="15" t="s">
        <v>92</v>
      </c>
      <c r="G1273" s="15" t="s">
        <v>98</v>
      </c>
      <c r="H1273" s="15">
        <v>21000000</v>
      </c>
      <c r="I1273" s="15">
        <v>21000000</v>
      </c>
      <c r="J1273" s="15" t="s">
        <v>32</v>
      </c>
      <c r="K1273" s="15" t="s">
        <v>33</v>
      </c>
      <c r="L1273" s="6" t="s">
        <v>109</v>
      </c>
    </row>
    <row r="1274" spans="2:12" ht="105">
      <c r="B1274" s="5">
        <v>94131500</v>
      </c>
      <c r="C1274" s="15" t="s">
        <v>599</v>
      </c>
      <c r="D1274" s="15" t="s">
        <v>82</v>
      </c>
      <c r="E1274" s="15" t="s">
        <v>86</v>
      </c>
      <c r="F1274" s="15" t="s">
        <v>92</v>
      </c>
      <c r="G1274" s="15" t="s">
        <v>98</v>
      </c>
      <c r="H1274" s="15">
        <v>9225000</v>
      </c>
      <c r="I1274" s="15">
        <v>9225000</v>
      </c>
      <c r="J1274" s="15" t="s">
        <v>32</v>
      </c>
      <c r="K1274" s="15" t="s">
        <v>33</v>
      </c>
      <c r="L1274" s="6" t="s">
        <v>109</v>
      </c>
    </row>
    <row r="1275" spans="2:12" ht="105">
      <c r="B1275" s="5">
        <v>94131500</v>
      </c>
      <c r="C1275" s="15" t="s">
        <v>600</v>
      </c>
      <c r="D1275" s="15" t="s">
        <v>84</v>
      </c>
      <c r="E1275" s="15" t="s">
        <v>86</v>
      </c>
      <c r="F1275" s="15" t="s">
        <v>92</v>
      </c>
      <c r="G1275" s="15" t="s">
        <v>98</v>
      </c>
      <c r="H1275" s="15">
        <v>17400000</v>
      </c>
      <c r="I1275" s="15">
        <v>17400000</v>
      </c>
      <c r="J1275" s="15" t="s">
        <v>32</v>
      </c>
      <c r="K1275" s="15" t="s">
        <v>33</v>
      </c>
      <c r="L1275" s="6" t="s">
        <v>110</v>
      </c>
    </row>
    <row r="1276" spans="2:12" ht="90">
      <c r="B1276" s="5">
        <v>94131500</v>
      </c>
      <c r="C1276" s="15" t="s">
        <v>601</v>
      </c>
      <c r="D1276" s="15" t="s">
        <v>74</v>
      </c>
      <c r="E1276" s="15" t="s">
        <v>86</v>
      </c>
      <c r="F1276" s="15" t="s">
        <v>92</v>
      </c>
      <c r="G1276" s="15" t="s">
        <v>98</v>
      </c>
      <c r="H1276" s="15">
        <v>17000000</v>
      </c>
      <c r="I1276" s="15">
        <v>17000000</v>
      </c>
      <c r="J1276" s="15" t="s">
        <v>32</v>
      </c>
      <c r="K1276" s="15" t="s">
        <v>33</v>
      </c>
      <c r="L1276" s="6" t="s">
        <v>110</v>
      </c>
    </row>
    <row r="1277" spans="2:12" ht="75">
      <c r="B1277" s="5">
        <v>94131500</v>
      </c>
      <c r="C1277" s="15" t="s">
        <v>602</v>
      </c>
      <c r="D1277" s="15" t="s">
        <v>77</v>
      </c>
      <c r="E1277" s="15" t="s">
        <v>87</v>
      </c>
      <c r="F1277" s="15" t="s">
        <v>92</v>
      </c>
      <c r="G1277" s="15" t="s">
        <v>98</v>
      </c>
      <c r="H1277" s="15">
        <v>20000000</v>
      </c>
      <c r="I1277" s="15">
        <v>20000000</v>
      </c>
      <c r="J1277" s="15" t="s">
        <v>32</v>
      </c>
      <c r="K1277" s="15" t="s">
        <v>33</v>
      </c>
      <c r="L1277" s="6" t="s">
        <v>110</v>
      </c>
    </row>
    <row r="1278" spans="2:12" ht="75">
      <c r="B1278" s="5">
        <v>80111601</v>
      </c>
      <c r="C1278" s="15" t="s">
        <v>603</v>
      </c>
      <c r="D1278" s="15" t="s">
        <v>77</v>
      </c>
      <c r="E1278" s="15" t="s">
        <v>87</v>
      </c>
      <c r="F1278" s="15" t="s">
        <v>92</v>
      </c>
      <c r="G1278" s="15" t="s">
        <v>98</v>
      </c>
      <c r="H1278" s="15">
        <v>4000000</v>
      </c>
      <c r="I1278" s="15">
        <v>4000000</v>
      </c>
      <c r="J1278" s="15" t="s">
        <v>32</v>
      </c>
      <c r="K1278" s="15" t="s">
        <v>33</v>
      </c>
      <c r="L1278" s="6" t="s">
        <v>110</v>
      </c>
    </row>
    <row r="1279" spans="2:12" ht="90">
      <c r="B1279" s="5">
        <v>80111601</v>
      </c>
      <c r="C1279" s="15" t="s">
        <v>604</v>
      </c>
      <c r="D1279" s="15" t="s">
        <v>78</v>
      </c>
      <c r="E1279" s="15" t="s">
        <v>86</v>
      </c>
      <c r="F1279" s="15" t="s">
        <v>92</v>
      </c>
      <c r="G1279" s="15" t="s">
        <v>98</v>
      </c>
      <c r="H1279" s="15">
        <v>7000000</v>
      </c>
      <c r="I1279" s="15">
        <v>7000000</v>
      </c>
      <c r="J1279" s="15" t="s">
        <v>32</v>
      </c>
      <c r="K1279" s="15" t="s">
        <v>33</v>
      </c>
      <c r="L1279" s="6" t="s">
        <v>110</v>
      </c>
    </row>
    <row r="1280" spans="2:12" ht="90">
      <c r="B1280" s="5">
        <v>94131500</v>
      </c>
      <c r="C1280" s="15" t="s">
        <v>605</v>
      </c>
      <c r="D1280" s="15" t="s">
        <v>77</v>
      </c>
      <c r="E1280" s="15" t="s">
        <v>87</v>
      </c>
      <c r="F1280" s="15" t="s">
        <v>92</v>
      </c>
      <c r="G1280" s="15" t="s">
        <v>98</v>
      </c>
      <c r="H1280" s="15">
        <v>20000000</v>
      </c>
      <c r="I1280" s="15">
        <v>20000000</v>
      </c>
      <c r="J1280" s="15" t="s">
        <v>32</v>
      </c>
      <c r="K1280" s="15" t="s">
        <v>33</v>
      </c>
      <c r="L1280" s="6" t="s">
        <v>110</v>
      </c>
    </row>
    <row r="1281" spans="2:12" ht="90">
      <c r="B1281" s="5">
        <v>94131500</v>
      </c>
      <c r="C1281" s="15" t="s">
        <v>605</v>
      </c>
      <c r="D1281" s="15" t="s">
        <v>77</v>
      </c>
      <c r="E1281" s="15" t="s">
        <v>87</v>
      </c>
      <c r="F1281" s="15" t="s">
        <v>92</v>
      </c>
      <c r="G1281" s="15" t="s">
        <v>98</v>
      </c>
      <c r="H1281" s="15">
        <v>106000000</v>
      </c>
      <c r="I1281" s="15">
        <v>106000000</v>
      </c>
      <c r="J1281" s="15" t="s">
        <v>32</v>
      </c>
      <c r="K1281" s="15" t="s">
        <v>33</v>
      </c>
      <c r="L1281" s="6" t="s">
        <v>110</v>
      </c>
    </row>
    <row r="1282" spans="2:12" ht="90">
      <c r="B1282" s="5">
        <v>94131500</v>
      </c>
      <c r="C1282" s="15" t="s">
        <v>433</v>
      </c>
      <c r="D1282" s="15" t="s">
        <v>79</v>
      </c>
      <c r="E1282" s="15" t="s">
        <v>87</v>
      </c>
      <c r="F1282" s="15" t="s">
        <v>92</v>
      </c>
      <c r="G1282" s="15" t="s">
        <v>98</v>
      </c>
      <c r="H1282" s="15">
        <v>600000</v>
      </c>
      <c r="I1282" s="15">
        <v>600000</v>
      </c>
      <c r="J1282" s="15" t="s">
        <v>32</v>
      </c>
      <c r="K1282" s="15" t="s">
        <v>33</v>
      </c>
      <c r="L1282" s="6" t="s">
        <v>110</v>
      </c>
    </row>
    <row r="1283" spans="2:12" ht="90">
      <c r="B1283" s="5">
        <v>94131500</v>
      </c>
      <c r="C1283" s="15" t="s">
        <v>433</v>
      </c>
      <c r="D1283" s="15" t="s">
        <v>79</v>
      </c>
      <c r="E1283" s="15" t="s">
        <v>87</v>
      </c>
      <c r="F1283" s="15" t="s">
        <v>92</v>
      </c>
      <c r="G1283" s="15" t="s">
        <v>98</v>
      </c>
      <c r="H1283" s="15">
        <v>400000</v>
      </c>
      <c r="I1283" s="15">
        <v>400000</v>
      </c>
      <c r="J1283" s="15" t="s">
        <v>32</v>
      </c>
      <c r="K1283" s="15" t="s">
        <v>33</v>
      </c>
      <c r="L1283" s="6" t="s">
        <v>110</v>
      </c>
    </row>
    <row r="1284" spans="2:12" ht="60">
      <c r="B1284" s="5">
        <v>80111601</v>
      </c>
      <c r="C1284" s="15" t="s">
        <v>606</v>
      </c>
      <c r="D1284" s="15" t="s">
        <v>77</v>
      </c>
      <c r="E1284" s="15" t="s">
        <v>87</v>
      </c>
      <c r="F1284" s="15" t="s">
        <v>92</v>
      </c>
      <c r="G1284" s="15" t="s">
        <v>98</v>
      </c>
      <c r="H1284" s="15">
        <v>44000000</v>
      </c>
      <c r="I1284" s="15">
        <v>44000000</v>
      </c>
      <c r="J1284" s="15" t="s">
        <v>32</v>
      </c>
      <c r="K1284" s="15" t="s">
        <v>33</v>
      </c>
      <c r="L1284" s="6" t="s">
        <v>110</v>
      </c>
    </row>
    <row r="1285" spans="2:12" ht="60">
      <c r="B1285" s="5">
        <v>94131500</v>
      </c>
      <c r="C1285" s="15" t="s">
        <v>607</v>
      </c>
      <c r="D1285" s="15" t="s">
        <v>77</v>
      </c>
      <c r="E1285" s="15" t="s">
        <v>87</v>
      </c>
      <c r="F1285" s="15" t="s">
        <v>92</v>
      </c>
      <c r="G1285" s="15" t="s">
        <v>98</v>
      </c>
      <c r="H1285" s="15">
        <v>60000000</v>
      </c>
      <c r="I1285" s="15">
        <v>60000000</v>
      </c>
      <c r="J1285" s="15" t="s">
        <v>32</v>
      </c>
      <c r="K1285" s="15" t="s">
        <v>33</v>
      </c>
      <c r="L1285" s="6" t="s">
        <v>110</v>
      </c>
    </row>
    <row r="1286" spans="2:12" ht="90">
      <c r="B1286" s="5">
        <v>94131500</v>
      </c>
      <c r="C1286" s="15" t="s">
        <v>979</v>
      </c>
      <c r="D1286" s="15" t="s">
        <v>84</v>
      </c>
      <c r="E1286" s="15" t="s">
        <v>87</v>
      </c>
      <c r="F1286" s="15" t="s">
        <v>92</v>
      </c>
      <c r="G1286" s="15" t="s">
        <v>98</v>
      </c>
      <c r="H1286" s="15">
        <v>4000000</v>
      </c>
      <c r="I1286" s="15">
        <v>4000000</v>
      </c>
      <c r="J1286" s="15" t="s">
        <v>32</v>
      </c>
      <c r="K1286" s="15" t="s">
        <v>33</v>
      </c>
      <c r="L1286" s="6" t="s">
        <v>110</v>
      </c>
    </row>
    <row r="1287" spans="2:12" ht="60">
      <c r="B1287" s="5" t="s">
        <v>50</v>
      </c>
      <c r="C1287" s="15" t="s">
        <v>980</v>
      </c>
      <c r="D1287" s="15" t="s">
        <v>74</v>
      </c>
      <c r="E1287" s="15" t="s">
        <v>86</v>
      </c>
      <c r="F1287" s="15" t="s">
        <v>95</v>
      </c>
      <c r="G1287" s="15" t="s">
        <v>98</v>
      </c>
      <c r="H1287" s="15">
        <f>12000000-10000000+5000000+3000000-1913560</f>
        <v>8086440</v>
      </c>
      <c r="I1287" s="15">
        <f>12000000-10000000+5000000+3000000-1913560</f>
        <v>8086440</v>
      </c>
      <c r="J1287" s="15" t="s">
        <v>32</v>
      </c>
      <c r="K1287" s="15" t="s">
        <v>33</v>
      </c>
      <c r="L1287" s="6" t="s">
        <v>110</v>
      </c>
    </row>
    <row r="1288" spans="2:12" ht="75">
      <c r="B1288" s="5" t="s">
        <v>61</v>
      </c>
      <c r="C1288" s="15" t="s">
        <v>933</v>
      </c>
      <c r="D1288" s="15" t="s">
        <v>74</v>
      </c>
      <c r="E1288" s="15" t="s">
        <v>86</v>
      </c>
      <c r="F1288" s="15" t="s">
        <v>93</v>
      </c>
      <c r="G1288" s="15" t="s">
        <v>98</v>
      </c>
      <c r="H1288" s="15">
        <f>2000000+1913560</f>
        <v>3913560</v>
      </c>
      <c r="I1288" s="15">
        <f>2000000+1913560</f>
        <v>3913560</v>
      </c>
      <c r="J1288" s="15" t="s">
        <v>32</v>
      </c>
      <c r="K1288" s="15" t="s">
        <v>33</v>
      </c>
      <c r="L1288" s="6" t="s">
        <v>110</v>
      </c>
    </row>
    <row r="1289" spans="2:12" ht="105">
      <c r="B1289" s="5">
        <v>94131500</v>
      </c>
      <c r="C1289" s="15" t="s">
        <v>936</v>
      </c>
      <c r="D1289" s="15" t="s">
        <v>84</v>
      </c>
      <c r="E1289" s="15" t="s">
        <v>86</v>
      </c>
      <c r="F1289" s="15" t="s">
        <v>92</v>
      </c>
      <c r="G1289" s="15" t="s">
        <v>98</v>
      </c>
      <c r="H1289" s="15">
        <v>5400000</v>
      </c>
      <c r="I1289" s="15">
        <v>5400000</v>
      </c>
      <c r="J1289" s="15" t="s">
        <v>32</v>
      </c>
      <c r="K1289" s="15" t="s">
        <v>33</v>
      </c>
      <c r="L1289" s="6" t="s">
        <v>110</v>
      </c>
    </row>
    <row r="1290" spans="2:12" ht="60">
      <c r="B1290" s="5">
        <v>94131500</v>
      </c>
      <c r="C1290" s="15" t="s">
        <v>608</v>
      </c>
      <c r="D1290" s="15" t="s">
        <v>77</v>
      </c>
      <c r="E1290" s="15" t="s">
        <v>87</v>
      </c>
      <c r="F1290" s="15" t="s">
        <v>92</v>
      </c>
      <c r="G1290" s="15" t="s">
        <v>98</v>
      </c>
      <c r="H1290" s="15">
        <v>60000000</v>
      </c>
      <c r="I1290" s="15">
        <v>60000000</v>
      </c>
      <c r="J1290" s="15" t="s">
        <v>32</v>
      </c>
      <c r="K1290" s="15" t="s">
        <v>33</v>
      </c>
      <c r="L1290" s="6" t="s">
        <v>110</v>
      </c>
    </row>
    <row r="1291" spans="2:12" ht="75">
      <c r="B1291" s="5">
        <v>94131500</v>
      </c>
      <c r="C1291" s="15" t="s">
        <v>609</v>
      </c>
      <c r="D1291" s="15" t="s">
        <v>79</v>
      </c>
      <c r="E1291" s="15" t="s">
        <v>86</v>
      </c>
      <c r="F1291" s="15" t="s">
        <v>92</v>
      </c>
      <c r="G1291" s="15" t="s">
        <v>98</v>
      </c>
      <c r="H1291" s="15">
        <v>150000000</v>
      </c>
      <c r="I1291" s="15">
        <v>150000000</v>
      </c>
      <c r="J1291" s="15" t="s">
        <v>32</v>
      </c>
      <c r="K1291" s="15" t="s">
        <v>33</v>
      </c>
      <c r="L1291" s="6" t="s">
        <v>110</v>
      </c>
    </row>
    <row r="1292" spans="2:12" ht="75">
      <c r="B1292" s="5">
        <v>94131500</v>
      </c>
      <c r="C1292" s="15" t="s">
        <v>610</v>
      </c>
      <c r="D1292" s="15" t="s">
        <v>79</v>
      </c>
      <c r="E1292" s="15" t="s">
        <v>86</v>
      </c>
      <c r="F1292" s="15" t="s">
        <v>92</v>
      </c>
      <c r="G1292" s="15" t="s">
        <v>98</v>
      </c>
      <c r="H1292" s="15">
        <v>60000000</v>
      </c>
      <c r="I1292" s="15">
        <v>60000000</v>
      </c>
      <c r="J1292" s="15" t="s">
        <v>32</v>
      </c>
      <c r="K1292" s="15" t="s">
        <v>33</v>
      </c>
      <c r="L1292" s="6" t="s">
        <v>110</v>
      </c>
    </row>
    <row r="1293" spans="2:12" ht="75">
      <c r="B1293" s="5">
        <v>94131500</v>
      </c>
      <c r="C1293" s="15" t="s">
        <v>611</v>
      </c>
      <c r="D1293" s="15" t="s">
        <v>79</v>
      </c>
      <c r="E1293" s="15" t="s">
        <v>86</v>
      </c>
      <c r="F1293" s="15" t="s">
        <v>92</v>
      </c>
      <c r="G1293" s="15" t="s">
        <v>98</v>
      </c>
      <c r="H1293" s="15">
        <v>55000000</v>
      </c>
      <c r="I1293" s="15">
        <v>55000000</v>
      </c>
      <c r="J1293" s="15" t="s">
        <v>32</v>
      </c>
      <c r="K1293" s="15" t="s">
        <v>33</v>
      </c>
      <c r="L1293" s="6" t="s">
        <v>110</v>
      </c>
    </row>
    <row r="1294" spans="2:12" ht="75">
      <c r="B1294" s="5">
        <v>94131500</v>
      </c>
      <c r="C1294" s="15" t="s">
        <v>612</v>
      </c>
      <c r="D1294" s="15" t="s">
        <v>79</v>
      </c>
      <c r="E1294" s="15" t="s">
        <v>86</v>
      </c>
      <c r="F1294" s="15" t="s">
        <v>92</v>
      </c>
      <c r="G1294" s="15" t="s">
        <v>98</v>
      </c>
      <c r="H1294" s="15">
        <v>30000000</v>
      </c>
      <c r="I1294" s="15">
        <v>30000000</v>
      </c>
      <c r="J1294" s="15" t="s">
        <v>32</v>
      </c>
      <c r="K1294" s="15" t="s">
        <v>33</v>
      </c>
      <c r="L1294" s="6" t="s">
        <v>110</v>
      </c>
    </row>
    <row r="1295" spans="2:12" ht="105">
      <c r="B1295" s="5">
        <v>94131500</v>
      </c>
      <c r="C1295" s="15" t="s">
        <v>613</v>
      </c>
      <c r="D1295" s="15" t="s">
        <v>77</v>
      </c>
      <c r="E1295" s="15" t="s">
        <v>87</v>
      </c>
      <c r="F1295" s="15" t="s">
        <v>92</v>
      </c>
      <c r="G1295" s="15" t="s">
        <v>98</v>
      </c>
      <c r="H1295" s="15">
        <v>60000000</v>
      </c>
      <c r="I1295" s="15">
        <v>60000000</v>
      </c>
      <c r="J1295" s="15" t="s">
        <v>32</v>
      </c>
      <c r="K1295" s="15" t="s">
        <v>33</v>
      </c>
      <c r="L1295" s="6" t="s">
        <v>110</v>
      </c>
    </row>
    <row r="1296" spans="2:12" ht="90">
      <c r="B1296" s="5">
        <v>94131500</v>
      </c>
      <c r="C1296" s="15" t="s">
        <v>614</v>
      </c>
      <c r="D1296" s="15" t="s">
        <v>79</v>
      </c>
      <c r="E1296" s="15" t="s">
        <v>86</v>
      </c>
      <c r="F1296" s="15" t="s">
        <v>92</v>
      </c>
      <c r="G1296" s="15" t="s">
        <v>98</v>
      </c>
      <c r="H1296" s="15">
        <v>70000000</v>
      </c>
      <c r="I1296" s="15">
        <v>70000000</v>
      </c>
      <c r="J1296" s="15" t="s">
        <v>32</v>
      </c>
      <c r="K1296" s="15" t="s">
        <v>33</v>
      </c>
      <c r="L1296" s="6" t="s">
        <v>110</v>
      </c>
    </row>
    <row r="1297" spans="2:12" ht="75">
      <c r="B1297" s="5">
        <v>94131500</v>
      </c>
      <c r="C1297" s="15" t="s">
        <v>981</v>
      </c>
      <c r="D1297" s="15" t="s">
        <v>74</v>
      </c>
      <c r="E1297" s="15" t="s">
        <v>86</v>
      </c>
      <c r="F1297" s="15" t="s">
        <v>92</v>
      </c>
      <c r="G1297" s="15" t="s">
        <v>98</v>
      </c>
      <c r="H1297" s="15">
        <v>140000000</v>
      </c>
      <c r="I1297" s="15">
        <v>140000000</v>
      </c>
      <c r="J1297" s="15" t="s">
        <v>32</v>
      </c>
      <c r="K1297" s="15" t="s">
        <v>33</v>
      </c>
      <c r="L1297" s="6" t="s">
        <v>110</v>
      </c>
    </row>
    <row r="1298" spans="2:12" ht="60">
      <c r="B1298" s="5">
        <v>94131500</v>
      </c>
      <c r="C1298" s="15" t="s">
        <v>615</v>
      </c>
      <c r="D1298" s="15" t="s">
        <v>77</v>
      </c>
      <c r="E1298" s="15" t="s">
        <v>87</v>
      </c>
      <c r="F1298" s="15" t="s">
        <v>92</v>
      </c>
      <c r="G1298" s="15" t="s">
        <v>98</v>
      </c>
      <c r="H1298" s="15">
        <v>52000000</v>
      </c>
      <c r="I1298" s="15">
        <v>52000000</v>
      </c>
      <c r="J1298" s="15" t="s">
        <v>32</v>
      </c>
      <c r="K1298" s="15" t="s">
        <v>33</v>
      </c>
      <c r="L1298" s="6" t="s">
        <v>110</v>
      </c>
    </row>
    <row r="1299" spans="2:12" ht="75">
      <c r="B1299" s="5">
        <v>94131500</v>
      </c>
      <c r="C1299" s="15" t="s">
        <v>982</v>
      </c>
      <c r="D1299" s="15" t="s">
        <v>81</v>
      </c>
      <c r="E1299" s="15" t="s">
        <v>86</v>
      </c>
      <c r="F1299" s="15" t="s">
        <v>92</v>
      </c>
      <c r="G1299" s="15" t="s">
        <v>98</v>
      </c>
      <c r="H1299" s="15">
        <v>10000000</v>
      </c>
      <c r="I1299" s="15">
        <v>10000000</v>
      </c>
      <c r="J1299" s="15" t="s">
        <v>32</v>
      </c>
      <c r="K1299" s="15" t="s">
        <v>33</v>
      </c>
      <c r="L1299" s="6" t="s">
        <v>110</v>
      </c>
    </row>
    <row r="1300" spans="2:12" ht="90">
      <c r="B1300" s="5">
        <v>94131500</v>
      </c>
      <c r="C1300" s="15" t="s">
        <v>945</v>
      </c>
      <c r="D1300" s="15" t="s">
        <v>81</v>
      </c>
      <c r="E1300" s="15" t="s">
        <v>86</v>
      </c>
      <c r="F1300" s="15" t="s">
        <v>92</v>
      </c>
      <c r="G1300" s="15" t="s">
        <v>98</v>
      </c>
      <c r="H1300" s="15">
        <v>1500000</v>
      </c>
      <c r="I1300" s="15">
        <v>1500000</v>
      </c>
      <c r="J1300" s="15" t="s">
        <v>32</v>
      </c>
      <c r="K1300" s="15" t="s">
        <v>33</v>
      </c>
      <c r="L1300" s="6" t="s">
        <v>107</v>
      </c>
    </row>
    <row r="1301" spans="2:12" ht="75">
      <c r="B1301" s="5">
        <v>94131500</v>
      </c>
      <c r="C1301" s="15" t="s">
        <v>616</v>
      </c>
      <c r="D1301" s="15" t="s">
        <v>74</v>
      </c>
      <c r="E1301" s="15" t="s">
        <v>86</v>
      </c>
      <c r="F1301" s="15" t="s">
        <v>92</v>
      </c>
      <c r="G1301" s="15" t="s">
        <v>98</v>
      </c>
      <c r="H1301" s="15">
        <v>40800000</v>
      </c>
      <c r="I1301" s="15">
        <v>40800000</v>
      </c>
      <c r="J1301" s="15" t="s">
        <v>32</v>
      </c>
      <c r="K1301" s="15" t="s">
        <v>33</v>
      </c>
      <c r="L1301" s="6" t="s">
        <v>110</v>
      </c>
    </row>
    <row r="1302" spans="2:12" ht="75">
      <c r="B1302" s="5">
        <v>94131500</v>
      </c>
      <c r="C1302" s="15" t="s">
        <v>617</v>
      </c>
      <c r="D1302" s="15" t="s">
        <v>78</v>
      </c>
      <c r="E1302" s="15" t="s">
        <v>86</v>
      </c>
      <c r="F1302" s="15" t="s">
        <v>92</v>
      </c>
      <c r="G1302" s="15" t="s">
        <v>98</v>
      </c>
      <c r="H1302" s="15">
        <v>39400000</v>
      </c>
      <c r="I1302" s="15">
        <v>39400000</v>
      </c>
      <c r="J1302" s="15" t="s">
        <v>32</v>
      </c>
      <c r="K1302" s="15" t="s">
        <v>33</v>
      </c>
      <c r="L1302" s="6" t="s">
        <v>110</v>
      </c>
    </row>
    <row r="1303" spans="2:12" ht="75">
      <c r="B1303" s="5">
        <v>94131500</v>
      </c>
      <c r="C1303" s="15" t="s">
        <v>618</v>
      </c>
      <c r="D1303" s="15" t="s">
        <v>77</v>
      </c>
      <c r="E1303" s="15" t="s">
        <v>87</v>
      </c>
      <c r="F1303" s="15" t="s">
        <v>92</v>
      </c>
      <c r="G1303" s="15" t="s">
        <v>98</v>
      </c>
      <c r="H1303" s="15">
        <v>20000000</v>
      </c>
      <c r="I1303" s="15">
        <v>20000000</v>
      </c>
      <c r="J1303" s="15" t="s">
        <v>32</v>
      </c>
      <c r="K1303" s="15" t="s">
        <v>33</v>
      </c>
      <c r="L1303" s="6" t="s">
        <v>110</v>
      </c>
    </row>
    <row r="1304" spans="2:12" ht="75">
      <c r="B1304" s="5">
        <v>94131500</v>
      </c>
      <c r="C1304" s="15" t="s">
        <v>619</v>
      </c>
      <c r="D1304" s="15" t="s">
        <v>77</v>
      </c>
      <c r="E1304" s="15" t="s">
        <v>87</v>
      </c>
      <c r="F1304" s="15" t="s">
        <v>92</v>
      </c>
      <c r="G1304" s="15" t="s">
        <v>98</v>
      </c>
      <c r="H1304" s="15">
        <v>33700000</v>
      </c>
      <c r="I1304" s="15">
        <v>33700000</v>
      </c>
      <c r="J1304" s="15" t="s">
        <v>32</v>
      </c>
      <c r="K1304" s="15" t="s">
        <v>33</v>
      </c>
      <c r="L1304" s="6" t="s">
        <v>110</v>
      </c>
    </row>
    <row r="1305" spans="2:12" ht="75">
      <c r="B1305" s="5">
        <v>94131500</v>
      </c>
      <c r="C1305" s="15" t="s">
        <v>620</v>
      </c>
      <c r="D1305" s="15" t="s">
        <v>77</v>
      </c>
      <c r="E1305" s="15" t="s">
        <v>87</v>
      </c>
      <c r="F1305" s="15" t="s">
        <v>92</v>
      </c>
      <c r="G1305" s="15" t="s">
        <v>98</v>
      </c>
      <c r="H1305" s="15">
        <v>45700000</v>
      </c>
      <c r="I1305" s="15">
        <v>45700000</v>
      </c>
      <c r="J1305" s="15" t="s">
        <v>32</v>
      </c>
      <c r="K1305" s="15" t="s">
        <v>33</v>
      </c>
      <c r="L1305" s="6" t="s">
        <v>110</v>
      </c>
    </row>
    <row r="1306" spans="2:12" ht="75">
      <c r="B1306" s="5">
        <v>94131500</v>
      </c>
      <c r="C1306" s="15" t="s">
        <v>621</v>
      </c>
      <c r="D1306" s="15" t="s">
        <v>77</v>
      </c>
      <c r="E1306" s="15" t="s">
        <v>87</v>
      </c>
      <c r="F1306" s="15" t="s">
        <v>92</v>
      </c>
      <c r="G1306" s="15" t="s">
        <v>98</v>
      </c>
      <c r="H1306" s="15">
        <v>65700000</v>
      </c>
      <c r="I1306" s="15">
        <v>65700000</v>
      </c>
      <c r="J1306" s="15" t="s">
        <v>32</v>
      </c>
      <c r="K1306" s="15" t="s">
        <v>33</v>
      </c>
      <c r="L1306" s="6" t="s">
        <v>110</v>
      </c>
    </row>
    <row r="1307" spans="2:12" ht="75">
      <c r="B1307" s="5">
        <v>94131500</v>
      </c>
      <c r="C1307" s="15" t="s">
        <v>622</v>
      </c>
      <c r="D1307" s="15" t="s">
        <v>77</v>
      </c>
      <c r="E1307" s="15" t="s">
        <v>87</v>
      </c>
      <c r="F1307" s="15" t="s">
        <v>92</v>
      </c>
      <c r="G1307" s="15" t="s">
        <v>98</v>
      </c>
      <c r="H1307" s="15">
        <v>57900000</v>
      </c>
      <c r="I1307" s="15">
        <v>57900000</v>
      </c>
      <c r="J1307" s="15" t="s">
        <v>32</v>
      </c>
      <c r="K1307" s="15" t="s">
        <v>33</v>
      </c>
      <c r="L1307" s="6" t="s">
        <v>110</v>
      </c>
    </row>
    <row r="1308" spans="2:12" ht="75">
      <c r="B1308" s="5">
        <v>94131500</v>
      </c>
      <c r="C1308" s="15" t="s">
        <v>623</v>
      </c>
      <c r="D1308" s="15" t="s">
        <v>77</v>
      </c>
      <c r="E1308" s="15" t="s">
        <v>87</v>
      </c>
      <c r="F1308" s="15" t="s">
        <v>92</v>
      </c>
      <c r="G1308" s="15" t="s">
        <v>98</v>
      </c>
      <c r="H1308" s="15">
        <v>38200000</v>
      </c>
      <c r="I1308" s="15">
        <v>38200000</v>
      </c>
      <c r="J1308" s="15" t="s">
        <v>32</v>
      </c>
      <c r="K1308" s="15" t="s">
        <v>33</v>
      </c>
      <c r="L1308" s="6" t="s">
        <v>110</v>
      </c>
    </row>
    <row r="1309" spans="2:12" ht="75">
      <c r="B1309" s="5">
        <v>94131500</v>
      </c>
      <c r="C1309" s="15" t="s">
        <v>624</v>
      </c>
      <c r="D1309" s="15" t="s">
        <v>77</v>
      </c>
      <c r="E1309" s="15" t="s">
        <v>87</v>
      </c>
      <c r="F1309" s="15" t="s">
        <v>92</v>
      </c>
      <c r="G1309" s="15" t="s">
        <v>98</v>
      </c>
      <c r="H1309" s="15">
        <v>48200000</v>
      </c>
      <c r="I1309" s="15">
        <v>48200000</v>
      </c>
      <c r="J1309" s="15" t="s">
        <v>32</v>
      </c>
      <c r="K1309" s="15" t="s">
        <v>33</v>
      </c>
      <c r="L1309" s="6" t="s">
        <v>110</v>
      </c>
    </row>
    <row r="1310" spans="2:12" ht="75">
      <c r="B1310" s="5">
        <v>94131500</v>
      </c>
      <c r="C1310" s="15" t="s">
        <v>625</v>
      </c>
      <c r="D1310" s="15" t="s">
        <v>77</v>
      </c>
      <c r="E1310" s="15" t="s">
        <v>87</v>
      </c>
      <c r="F1310" s="15" t="s">
        <v>92</v>
      </c>
      <c r="G1310" s="15" t="s">
        <v>98</v>
      </c>
      <c r="H1310" s="15">
        <v>51700000</v>
      </c>
      <c r="I1310" s="15">
        <v>51700000</v>
      </c>
      <c r="J1310" s="15" t="s">
        <v>32</v>
      </c>
      <c r="K1310" s="15" t="s">
        <v>33</v>
      </c>
      <c r="L1310" s="6" t="s">
        <v>110</v>
      </c>
    </row>
    <row r="1311" spans="2:12" ht="90">
      <c r="B1311" s="5">
        <v>94131500</v>
      </c>
      <c r="C1311" s="15" t="s">
        <v>626</v>
      </c>
      <c r="D1311" s="15" t="s">
        <v>77</v>
      </c>
      <c r="E1311" s="15" t="s">
        <v>87</v>
      </c>
      <c r="F1311" s="15" t="s">
        <v>92</v>
      </c>
      <c r="G1311" s="15" t="s">
        <v>98</v>
      </c>
      <c r="H1311" s="15">
        <v>48300000</v>
      </c>
      <c r="I1311" s="15">
        <v>48300000</v>
      </c>
      <c r="J1311" s="15" t="s">
        <v>32</v>
      </c>
      <c r="K1311" s="15" t="s">
        <v>33</v>
      </c>
      <c r="L1311" s="6" t="s">
        <v>110</v>
      </c>
    </row>
    <row r="1312" spans="2:12" ht="75">
      <c r="B1312" s="5">
        <v>94131500</v>
      </c>
      <c r="C1312" s="15" t="s">
        <v>627</v>
      </c>
      <c r="D1312" s="15" t="s">
        <v>77</v>
      </c>
      <c r="E1312" s="15" t="s">
        <v>87</v>
      </c>
      <c r="F1312" s="15" t="s">
        <v>92</v>
      </c>
      <c r="G1312" s="15" t="s">
        <v>98</v>
      </c>
      <c r="H1312" s="15">
        <v>67700000</v>
      </c>
      <c r="I1312" s="15">
        <v>67700000</v>
      </c>
      <c r="J1312" s="15" t="s">
        <v>32</v>
      </c>
      <c r="K1312" s="15" t="s">
        <v>33</v>
      </c>
      <c r="L1312" s="6" t="s">
        <v>110</v>
      </c>
    </row>
    <row r="1313" spans="2:12" ht="75">
      <c r="B1313" s="5">
        <v>94131500</v>
      </c>
      <c r="C1313" s="15" t="s">
        <v>628</v>
      </c>
      <c r="D1313" s="15" t="s">
        <v>77</v>
      </c>
      <c r="E1313" s="15" t="s">
        <v>87</v>
      </c>
      <c r="F1313" s="15" t="s">
        <v>92</v>
      </c>
      <c r="G1313" s="15" t="s">
        <v>98</v>
      </c>
      <c r="H1313" s="15">
        <v>32200000</v>
      </c>
      <c r="I1313" s="15">
        <v>32200000</v>
      </c>
      <c r="J1313" s="15" t="s">
        <v>32</v>
      </c>
      <c r="K1313" s="15" t="s">
        <v>33</v>
      </c>
      <c r="L1313" s="6" t="s">
        <v>110</v>
      </c>
    </row>
    <row r="1314" spans="2:12" ht="75">
      <c r="B1314" s="5">
        <v>94131500</v>
      </c>
      <c r="C1314" s="15" t="s">
        <v>629</v>
      </c>
      <c r="D1314" s="15" t="s">
        <v>77</v>
      </c>
      <c r="E1314" s="15" t="s">
        <v>87</v>
      </c>
      <c r="F1314" s="15" t="s">
        <v>92</v>
      </c>
      <c r="G1314" s="15" t="s">
        <v>98</v>
      </c>
      <c r="H1314" s="15">
        <v>55200000</v>
      </c>
      <c r="I1314" s="15">
        <v>55200000</v>
      </c>
      <c r="J1314" s="15" t="s">
        <v>32</v>
      </c>
      <c r="K1314" s="15" t="s">
        <v>33</v>
      </c>
      <c r="L1314" s="6" t="s">
        <v>110</v>
      </c>
    </row>
    <row r="1315" spans="2:12" ht="75">
      <c r="B1315" s="5">
        <v>94131500</v>
      </c>
      <c r="C1315" s="15" t="s">
        <v>630</v>
      </c>
      <c r="D1315" s="15" t="s">
        <v>77</v>
      </c>
      <c r="E1315" s="15" t="s">
        <v>87</v>
      </c>
      <c r="F1315" s="15" t="s">
        <v>92</v>
      </c>
      <c r="G1315" s="15" t="s">
        <v>98</v>
      </c>
      <c r="H1315" s="15">
        <v>52700000</v>
      </c>
      <c r="I1315" s="15">
        <v>52700000</v>
      </c>
      <c r="J1315" s="15" t="s">
        <v>32</v>
      </c>
      <c r="K1315" s="15" t="s">
        <v>33</v>
      </c>
      <c r="L1315" s="6" t="s">
        <v>110</v>
      </c>
    </row>
    <row r="1316" spans="2:12" ht="90">
      <c r="B1316" s="5">
        <v>94131500</v>
      </c>
      <c r="C1316" s="15" t="s">
        <v>631</v>
      </c>
      <c r="D1316" s="15" t="s">
        <v>77</v>
      </c>
      <c r="E1316" s="15" t="s">
        <v>87</v>
      </c>
      <c r="F1316" s="15" t="s">
        <v>92</v>
      </c>
      <c r="G1316" s="15" t="s">
        <v>98</v>
      </c>
      <c r="H1316" s="15">
        <v>40700000</v>
      </c>
      <c r="I1316" s="15">
        <v>40700000</v>
      </c>
      <c r="J1316" s="15" t="s">
        <v>32</v>
      </c>
      <c r="K1316" s="15" t="s">
        <v>33</v>
      </c>
      <c r="L1316" s="6" t="s">
        <v>110</v>
      </c>
    </row>
    <row r="1317" spans="2:12" ht="75">
      <c r="B1317" s="5">
        <v>94131500</v>
      </c>
      <c r="C1317" s="15" t="s">
        <v>632</v>
      </c>
      <c r="D1317" s="15" t="s">
        <v>77</v>
      </c>
      <c r="E1317" s="15" t="s">
        <v>87</v>
      </c>
      <c r="F1317" s="15" t="s">
        <v>92</v>
      </c>
      <c r="G1317" s="15" t="s">
        <v>98</v>
      </c>
      <c r="H1317" s="15">
        <v>24500000</v>
      </c>
      <c r="I1317" s="15">
        <v>24500000</v>
      </c>
      <c r="J1317" s="15" t="s">
        <v>32</v>
      </c>
      <c r="K1317" s="15" t="s">
        <v>33</v>
      </c>
      <c r="L1317" s="6" t="s">
        <v>110</v>
      </c>
    </row>
    <row r="1318" spans="2:12" ht="75">
      <c r="B1318" s="5">
        <v>94131500</v>
      </c>
      <c r="C1318" s="15" t="s">
        <v>633</v>
      </c>
      <c r="D1318" s="15" t="s">
        <v>77</v>
      </c>
      <c r="E1318" s="15" t="s">
        <v>87</v>
      </c>
      <c r="F1318" s="15" t="s">
        <v>92</v>
      </c>
      <c r="G1318" s="15" t="s">
        <v>98</v>
      </c>
      <c r="H1318" s="15">
        <v>36100000</v>
      </c>
      <c r="I1318" s="15">
        <v>36100000</v>
      </c>
      <c r="J1318" s="15" t="s">
        <v>32</v>
      </c>
      <c r="K1318" s="15" t="s">
        <v>33</v>
      </c>
      <c r="L1318" s="6" t="s">
        <v>110</v>
      </c>
    </row>
    <row r="1319" spans="2:12" ht="75">
      <c r="B1319" s="5">
        <v>94131500</v>
      </c>
      <c r="C1319" s="15" t="s">
        <v>634</v>
      </c>
      <c r="D1319" s="15" t="s">
        <v>77</v>
      </c>
      <c r="E1319" s="15" t="s">
        <v>87</v>
      </c>
      <c r="F1319" s="15" t="s">
        <v>92</v>
      </c>
      <c r="G1319" s="15" t="s">
        <v>98</v>
      </c>
      <c r="H1319" s="15">
        <v>55700000</v>
      </c>
      <c r="I1319" s="15">
        <v>55700000</v>
      </c>
      <c r="J1319" s="15" t="s">
        <v>32</v>
      </c>
      <c r="K1319" s="15" t="s">
        <v>33</v>
      </c>
      <c r="L1319" s="6" t="s">
        <v>110</v>
      </c>
    </row>
    <row r="1320" spans="2:12" ht="75">
      <c r="B1320" s="5">
        <v>94131500</v>
      </c>
      <c r="C1320" s="15" t="s">
        <v>635</v>
      </c>
      <c r="D1320" s="15" t="s">
        <v>77</v>
      </c>
      <c r="E1320" s="15" t="s">
        <v>87</v>
      </c>
      <c r="F1320" s="15" t="s">
        <v>92</v>
      </c>
      <c r="G1320" s="15" t="s">
        <v>98</v>
      </c>
      <c r="H1320" s="15">
        <v>47200000</v>
      </c>
      <c r="I1320" s="15">
        <v>47200000</v>
      </c>
      <c r="J1320" s="15" t="s">
        <v>32</v>
      </c>
      <c r="K1320" s="15" t="s">
        <v>33</v>
      </c>
      <c r="L1320" s="6" t="s">
        <v>110</v>
      </c>
    </row>
    <row r="1321" spans="2:12" ht="75">
      <c r="B1321" s="5">
        <v>94131500</v>
      </c>
      <c r="C1321" s="15" t="s">
        <v>636</v>
      </c>
      <c r="D1321" s="15" t="s">
        <v>77</v>
      </c>
      <c r="E1321" s="15" t="s">
        <v>87</v>
      </c>
      <c r="F1321" s="15" t="s">
        <v>92</v>
      </c>
      <c r="G1321" s="15" t="s">
        <v>98</v>
      </c>
      <c r="H1321" s="15">
        <v>38200000</v>
      </c>
      <c r="I1321" s="15">
        <v>38200000</v>
      </c>
      <c r="J1321" s="15" t="s">
        <v>32</v>
      </c>
      <c r="K1321" s="15" t="s">
        <v>33</v>
      </c>
      <c r="L1321" s="6" t="s">
        <v>110</v>
      </c>
    </row>
    <row r="1322" spans="2:12" ht="75">
      <c r="B1322" s="5">
        <v>94131500</v>
      </c>
      <c r="C1322" s="15" t="s">
        <v>637</v>
      </c>
      <c r="D1322" s="15" t="s">
        <v>77</v>
      </c>
      <c r="E1322" s="15" t="s">
        <v>87</v>
      </c>
      <c r="F1322" s="15" t="s">
        <v>92</v>
      </c>
      <c r="G1322" s="15" t="s">
        <v>98</v>
      </c>
      <c r="H1322" s="15">
        <v>104700000</v>
      </c>
      <c r="I1322" s="15">
        <v>104700000</v>
      </c>
      <c r="J1322" s="15" t="s">
        <v>32</v>
      </c>
      <c r="K1322" s="15" t="s">
        <v>33</v>
      </c>
      <c r="L1322" s="6" t="s">
        <v>110</v>
      </c>
    </row>
    <row r="1323" spans="2:12" ht="75">
      <c r="B1323" s="5">
        <v>94131500</v>
      </c>
      <c r="C1323" s="15" t="s">
        <v>638</v>
      </c>
      <c r="D1323" s="15" t="s">
        <v>77</v>
      </c>
      <c r="E1323" s="15" t="s">
        <v>87</v>
      </c>
      <c r="F1323" s="15" t="s">
        <v>92</v>
      </c>
      <c r="G1323" s="15" t="s">
        <v>98</v>
      </c>
      <c r="H1323" s="15">
        <v>137700000</v>
      </c>
      <c r="I1323" s="15">
        <v>137700000</v>
      </c>
      <c r="J1323" s="15" t="s">
        <v>32</v>
      </c>
      <c r="K1323" s="15" t="s">
        <v>33</v>
      </c>
      <c r="L1323" s="6" t="s">
        <v>110</v>
      </c>
    </row>
    <row r="1324" spans="2:12" ht="75">
      <c r="B1324" s="5">
        <v>94131500</v>
      </c>
      <c r="C1324" s="15" t="s">
        <v>639</v>
      </c>
      <c r="D1324" s="15" t="s">
        <v>77</v>
      </c>
      <c r="E1324" s="15" t="s">
        <v>87</v>
      </c>
      <c r="F1324" s="15" t="s">
        <v>92</v>
      </c>
      <c r="G1324" s="15" t="s">
        <v>98</v>
      </c>
      <c r="H1324" s="15">
        <v>75700000</v>
      </c>
      <c r="I1324" s="15">
        <v>75700000</v>
      </c>
      <c r="J1324" s="15" t="s">
        <v>32</v>
      </c>
      <c r="K1324" s="15" t="s">
        <v>33</v>
      </c>
      <c r="L1324" s="6" t="s">
        <v>110</v>
      </c>
    </row>
    <row r="1325" spans="2:12" ht="90">
      <c r="B1325" s="5">
        <v>94131500</v>
      </c>
      <c r="C1325" s="15" t="s">
        <v>640</v>
      </c>
      <c r="D1325" s="15" t="s">
        <v>77</v>
      </c>
      <c r="E1325" s="15" t="s">
        <v>87</v>
      </c>
      <c r="F1325" s="15" t="s">
        <v>92</v>
      </c>
      <c r="G1325" s="15" t="s">
        <v>98</v>
      </c>
      <c r="H1325" s="15">
        <v>43700000</v>
      </c>
      <c r="I1325" s="15">
        <v>43700000</v>
      </c>
      <c r="J1325" s="15" t="s">
        <v>32</v>
      </c>
      <c r="K1325" s="15" t="s">
        <v>33</v>
      </c>
      <c r="L1325" s="6" t="s">
        <v>110</v>
      </c>
    </row>
    <row r="1326" spans="2:12" ht="75">
      <c r="B1326" s="5">
        <v>94131500</v>
      </c>
      <c r="C1326" s="15" t="s">
        <v>641</v>
      </c>
      <c r="D1326" s="15" t="s">
        <v>77</v>
      </c>
      <c r="E1326" s="15" t="s">
        <v>87</v>
      </c>
      <c r="F1326" s="15" t="s">
        <v>92</v>
      </c>
      <c r="G1326" s="15" t="s">
        <v>98</v>
      </c>
      <c r="H1326" s="15">
        <v>33700000</v>
      </c>
      <c r="I1326" s="15">
        <v>33700000</v>
      </c>
      <c r="J1326" s="15" t="s">
        <v>32</v>
      </c>
      <c r="K1326" s="15" t="s">
        <v>33</v>
      </c>
      <c r="L1326" s="6" t="s">
        <v>110</v>
      </c>
    </row>
    <row r="1327" spans="2:12" ht="75">
      <c r="B1327" s="5">
        <v>94131500</v>
      </c>
      <c r="C1327" s="15" t="s">
        <v>642</v>
      </c>
      <c r="D1327" s="15" t="s">
        <v>77</v>
      </c>
      <c r="E1327" s="15" t="s">
        <v>87</v>
      </c>
      <c r="F1327" s="15" t="s">
        <v>92</v>
      </c>
      <c r="G1327" s="15" t="s">
        <v>98</v>
      </c>
      <c r="H1327" s="15">
        <v>24500000</v>
      </c>
      <c r="I1327" s="15">
        <v>24500000</v>
      </c>
      <c r="J1327" s="15" t="s">
        <v>32</v>
      </c>
      <c r="K1327" s="15" t="s">
        <v>33</v>
      </c>
      <c r="L1327" s="6" t="s">
        <v>110</v>
      </c>
    </row>
    <row r="1328" spans="2:12" ht="75">
      <c r="B1328" s="5">
        <v>94131500</v>
      </c>
      <c r="C1328" s="15" t="s">
        <v>643</v>
      </c>
      <c r="D1328" s="15" t="s">
        <v>77</v>
      </c>
      <c r="E1328" s="15" t="s">
        <v>87</v>
      </c>
      <c r="F1328" s="15" t="s">
        <v>92</v>
      </c>
      <c r="G1328" s="15" t="s">
        <v>98</v>
      </c>
      <c r="H1328" s="15">
        <v>44700000</v>
      </c>
      <c r="I1328" s="15">
        <v>44700000</v>
      </c>
      <c r="J1328" s="15" t="s">
        <v>32</v>
      </c>
      <c r="K1328" s="15" t="s">
        <v>33</v>
      </c>
      <c r="L1328" s="6" t="s">
        <v>110</v>
      </c>
    </row>
    <row r="1329" spans="2:12" ht="75">
      <c r="B1329" s="5">
        <v>94131500</v>
      </c>
      <c r="C1329" s="15" t="s">
        <v>644</v>
      </c>
      <c r="D1329" s="15" t="s">
        <v>81</v>
      </c>
      <c r="E1329" s="15" t="s">
        <v>86</v>
      </c>
      <c r="F1329" s="15" t="s">
        <v>92</v>
      </c>
      <c r="G1329" s="15" t="s">
        <v>98</v>
      </c>
      <c r="H1329" s="15">
        <v>35700000</v>
      </c>
      <c r="I1329" s="15">
        <v>35700000</v>
      </c>
      <c r="J1329" s="15" t="s">
        <v>32</v>
      </c>
      <c r="K1329" s="15" t="s">
        <v>33</v>
      </c>
      <c r="L1329" s="6" t="s">
        <v>110</v>
      </c>
    </row>
    <row r="1330" spans="2:12" ht="75">
      <c r="B1330" s="5">
        <v>94131500</v>
      </c>
      <c r="C1330" s="15" t="s">
        <v>645</v>
      </c>
      <c r="D1330" s="15" t="s">
        <v>74</v>
      </c>
      <c r="E1330" s="15" t="s">
        <v>86</v>
      </c>
      <c r="F1330" s="15" t="s">
        <v>92</v>
      </c>
      <c r="G1330" s="15" t="s">
        <v>98</v>
      </c>
      <c r="H1330" s="15">
        <v>15000000</v>
      </c>
      <c r="I1330" s="15">
        <v>15000000</v>
      </c>
      <c r="J1330" s="15" t="s">
        <v>32</v>
      </c>
      <c r="K1330" s="15" t="s">
        <v>33</v>
      </c>
      <c r="L1330" s="6" t="s">
        <v>110</v>
      </c>
    </row>
    <row r="1331" spans="2:12" ht="75">
      <c r="B1331" s="5">
        <v>94131500</v>
      </c>
      <c r="C1331" s="15" t="s">
        <v>646</v>
      </c>
      <c r="D1331" s="15" t="s">
        <v>74</v>
      </c>
      <c r="E1331" s="15" t="s">
        <v>86</v>
      </c>
      <c r="F1331" s="15" t="s">
        <v>92</v>
      </c>
      <c r="G1331" s="15" t="s">
        <v>98</v>
      </c>
      <c r="H1331" s="15">
        <v>15000000</v>
      </c>
      <c r="I1331" s="15">
        <v>15000000</v>
      </c>
      <c r="J1331" s="15" t="s">
        <v>32</v>
      </c>
      <c r="K1331" s="15" t="s">
        <v>33</v>
      </c>
      <c r="L1331" s="6" t="s">
        <v>110</v>
      </c>
    </row>
    <row r="1332" spans="2:12" ht="75">
      <c r="B1332" s="5">
        <v>94131500</v>
      </c>
      <c r="C1332" s="15" t="s">
        <v>647</v>
      </c>
      <c r="D1332" s="15" t="s">
        <v>81</v>
      </c>
      <c r="E1332" s="15" t="s">
        <v>86</v>
      </c>
      <c r="F1332" s="15" t="s">
        <v>92</v>
      </c>
      <c r="G1332" s="15" t="s">
        <v>98</v>
      </c>
      <c r="H1332" s="15">
        <v>20000000</v>
      </c>
      <c r="I1332" s="15">
        <v>20000000</v>
      </c>
      <c r="J1332" s="15" t="s">
        <v>32</v>
      </c>
      <c r="K1332" s="15" t="s">
        <v>33</v>
      </c>
      <c r="L1332" s="6" t="s">
        <v>110</v>
      </c>
    </row>
    <row r="1333" spans="2:12" ht="75">
      <c r="B1333" s="5">
        <v>94131500</v>
      </c>
      <c r="C1333" s="15" t="s">
        <v>648</v>
      </c>
      <c r="D1333" s="15" t="s">
        <v>74</v>
      </c>
      <c r="E1333" s="15" t="s">
        <v>86</v>
      </c>
      <c r="F1333" s="15" t="s">
        <v>92</v>
      </c>
      <c r="G1333" s="15" t="s">
        <v>98</v>
      </c>
      <c r="H1333" s="15">
        <v>15000000</v>
      </c>
      <c r="I1333" s="15">
        <v>15000000</v>
      </c>
      <c r="J1333" s="15" t="s">
        <v>32</v>
      </c>
      <c r="K1333" s="15" t="s">
        <v>33</v>
      </c>
      <c r="L1333" s="6" t="s">
        <v>110</v>
      </c>
    </row>
    <row r="1334" spans="2:12" ht="75">
      <c r="B1334" s="5">
        <v>94131500</v>
      </c>
      <c r="C1334" s="15" t="s">
        <v>649</v>
      </c>
      <c r="D1334" s="15" t="s">
        <v>81</v>
      </c>
      <c r="E1334" s="15" t="s">
        <v>86</v>
      </c>
      <c r="F1334" s="15" t="s">
        <v>92</v>
      </c>
      <c r="G1334" s="15" t="s">
        <v>98</v>
      </c>
      <c r="H1334" s="15">
        <v>15000000</v>
      </c>
      <c r="I1334" s="15">
        <v>15000000</v>
      </c>
      <c r="J1334" s="15" t="s">
        <v>32</v>
      </c>
      <c r="K1334" s="15" t="s">
        <v>33</v>
      </c>
      <c r="L1334" s="6" t="s">
        <v>110</v>
      </c>
    </row>
    <row r="1335" spans="2:12" ht="75">
      <c r="B1335" s="5">
        <v>80101600</v>
      </c>
      <c r="C1335" s="15" t="s">
        <v>650</v>
      </c>
      <c r="D1335" s="15" t="s">
        <v>79</v>
      </c>
      <c r="E1335" s="15" t="s">
        <v>86</v>
      </c>
      <c r="F1335" s="15" t="s">
        <v>92</v>
      </c>
      <c r="G1335" s="15" t="s">
        <v>98</v>
      </c>
      <c r="H1335" s="15">
        <v>16640000</v>
      </c>
      <c r="I1335" s="15">
        <v>16640000</v>
      </c>
      <c r="J1335" s="15" t="s">
        <v>32</v>
      </c>
      <c r="K1335" s="15" t="s">
        <v>33</v>
      </c>
      <c r="L1335" s="6" t="s">
        <v>110</v>
      </c>
    </row>
    <row r="1336" spans="2:12" ht="105">
      <c r="B1336" s="5">
        <v>94131500</v>
      </c>
      <c r="C1336" s="15" t="s">
        <v>983</v>
      </c>
      <c r="D1336" s="15" t="s">
        <v>80</v>
      </c>
      <c r="E1336" s="15" t="s">
        <v>86</v>
      </c>
      <c r="F1336" s="15" t="s">
        <v>92</v>
      </c>
      <c r="G1336" s="15" t="s">
        <v>98</v>
      </c>
      <c r="H1336" s="15">
        <v>17000000</v>
      </c>
      <c r="I1336" s="15">
        <v>17000000</v>
      </c>
      <c r="J1336" s="15" t="s">
        <v>32</v>
      </c>
      <c r="K1336" s="15" t="s">
        <v>33</v>
      </c>
      <c r="L1336" s="6" t="s">
        <v>101</v>
      </c>
    </row>
    <row r="1337" spans="2:12" ht="60">
      <c r="B1337" s="5">
        <v>94131500</v>
      </c>
      <c r="C1337" s="15" t="s">
        <v>443</v>
      </c>
      <c r="D1337" s="15" t="s">
        <v>81</v>
      </c>
      <c r="E1337" s="15" t="s">
        <v>86</v>
      </c>
      <c r="F1337" s="15" t="s">
        <v>92</v>
      </c>
      <c r="G1337" s="15" t="s">
        <v>98</v>
      </c>
      <c r="H1337" s="15">
        <v>1380663</v>
      </c>
      <c r="I1337" s="15">
        <v>1380663</v>
      </c>
      <c r="J1337" s="15" t="s">
        <v>32</v>
      </c>
      <c r="K1337" s="15" t="s">
        <v>33</v>
      </c>
      <c r="L1337" s="6" t="s">
        <v>101</v>
      </c>
    </row>
    <row r="1338" spans="2:12" ht="105">
      <c r="B1338" s="5">
        <v>94131500</v>
      </c>
      <c r="C1338" s="15" t="s">
        <v>937</v>
      </c>
      <c r="D1338" s="15" t="s">
        <v>74</v>
      </c>
      <c r="E1338" s="15" t="s">
        <v>86</v>
      </c>
      <c r="F1338" s="15" t="s">
        <v>92</v>
      </c>
      <c r="G1338" s="15" t="s">
        <v>98</v>
      </c>
      <c r="H1338" s="15">
        <v>766404</v>
      </c>
      <c r="I1338" s="15">
        <v>766404</v>
      </c>
      <c r="J1338" s="15" t="s">
        <v>32</v>
      </c>
      <c r="K1338" s="15" t="s">
        <v>33</v>
      </c>
      <c r="L1338" s="6" t="s">
        <v>108</v>
      </c>
    </row>
    <row r="1339" spans="2:12" ht="75">
      <c r="B1339" s="5">
        <v>80111601</v>
      </c>
      <c r="C1339" s="15" t="s">
        <v>984</v>
      </c>
      <c r="D1339" s="15" t="s">
        <v>78</v>
      </c>
      <c r="E1339" s="15" t="s">
        <v>86</v>
      </c>
      <c r="F1339" s="15" t="s">
        <v>92</v>
      </c>
      <c r="G1339" s="15" t="s">
        <v>98</v>
      </c>
      <c r="H1339" s="15">
        <v>5000000</v>
      </c>
      <c r="I1339" s="15">
        <v>5000000</v>
      </c>
      <c r="J1339" s="15" t="s">
        <v>32</v>
      </c>
      <c r="K1339" s="15" t="s">
        <v>33</v>
      </c>
      <c r="L1339" s="6" t="s">
        <v>110</v>
      </c>
    </row>
    <row r="1340" spans="2:12" ht="90">
      <c r="B1340" s="5">
        <v>94131500</v>
      </c>
      <c r="C1340" s="15" t="s">
        <v>605</v>
      </c>
      <c r="D1340" s="15" t="s">
        <v>77</v>
      </c>
      <c r="E1340" s="15" t="s">
        <v>87</v>
      </c>
      <c r="F1340" s="15" t="s">
        <v>92</v>
      </c>
      <c r="G1340" s="15" t="s">
        <v>98</v>
      </c>
      <c r="H1340" s="15">
        <v>44000000</v>
      </c>
      <c r="I1340" s="15">
        <v>44000000</v>
      </c>
      <c r="J1340" s="15" t="s">
        <v>32</v>
      </c>
      <c r="K1340" s="15" t="s">
        <v>33</v>
      </c>
      <c r="L1340" s="6" t="s">
        <v>110</v>
      </c>
    </row>
    <row r="1341" spans="2:12" ht="135">
      <c r="B1341" s="5">
        <v>94131500</v>
      </c>
      <c r="C1341" s="15" t="s">
        <v>907</v>
      </c>
      <c r="D1341" s="15" t="s">
        <v>74</v>
      </c>
      <c r="E1341" s="15" t="s">
        <v>86</v>
      </c>
      <c r="F1341" s="15" t="s">
        <v>92</v>
      </c>
      <c r="G1341" s="15" t="s">
        <v>98</v>
      </c>
      <c r="H1341" s="15">
        <v>15000000</v>
      </c>
      <c r="I1341" s="15">
        <v>15000000</v>
      </c>
      <c r="J1341" s="15" t="s">
        <v>32</v>
      </c>
      <c r="K1341" s="15" t="s">
        <v>33</v>
      </c>
      <c r="L1341" s="6" t="s">
        <v>104</v>
      </c>
    </row>
    <row r="1342" spans="2:12" ht="45">
      <c r="B1342" s="5">
        <v>80101600</v>
      </c>
      <c r="C1342" s="15" t="s">
        <v>651</v>
      </c>
      <c r="D1342" s="15" t="s">
        <v>82</v>
      </c>
      <c r="E1342" s="15" t="s">
        <v>86</v>
      </c>
      <c r="F1342" s="15" t="s">
        <v>92</v>
      </c>
      <c r="G1342" s="15" t="s">
        <v>98</v>
      </c>
      <c r="H1342" s="15">
        <v>8000000</v>
      </c>
      <c r="I1342" s="15">
        <v>8000000</v>
      </c>
      <c r="J1342" s="15" t="s">
        <v>32</v>
      </c>
      <c r="K1342" s="15" t="s">
        <v>33</v>
      </c>
      <c r="L1342" s="6" t="s">
        <v>110</v>
      </c>
    </row>
    <row r="1343" spans="2:12" ht="30">
      <c r="B1343" s="5" t="s">
        <v>33</v>
      </c>
      <c r="C1343" s="15" t="s">
        <v>652</v>
      </c>
      <c r="D1343" s="15" t="s">
        <v>82</v>
      </c>
      <c r="E1343" s="15" t="s">
        <v>86</v>
      </c>
      <c r="F1343" s="15" t="s">
        <v>92</v>
      </c>
      <c r="G1343" s="15" t="s">
        <v>98</v>
      </c>
      <c r="H1343" s="15">
        <v>4800000</v>
      </c>
      <c r="I1343" s="15">
        <v>4800000</v>
      </c>
      <c r="J1343" s="15" t="s">
        <v>32</v>
      </c>
      <c r="K1343" s="15" t="s">
        <v>33</v>
      </c>
      <c r="L1343" s="6" t="s">
        <v>109</v>
      </c>
    </row>
    <row r="1344" spans="2:12" ht="60">
      <c r="B1344" s="5">
        <v>801116</v>
      </c>
      <c r="C1344" s="15" t="s">
        <v>653</v>
      </c>
      <c r="D1344" s="15" t="s">
        <v>74</v>
      </c>
      <c r="E1344" s="15" t="s">
        <v>86</v>
      </c>
      <c r="F1344" s="15" t="s">
        <v>92</v>
      </c>
      <c r="G1344" s="15" t="s">
        <v>98</v>
      </c>
      <c r="H1344" s="15">
        <v>15000000</v>
      </c>
      <c r="I1344" s="15">
        <v>15000000</v>
      </c>
      <c r="J1344" s="15" t="s">
        <v>32</v>
      </c>
      <c r="K1344" s="15" t="s">
        <v>33</v>
      </c>
      <c r="L1344" s="6" t="s">
        <v>100</v>
      </c>
    </row>
    <row r="1345" spans="2:12" ht="75">
      <c r="B1345" s="5">
        <v>80111601</v>
      </c>
      <c r="C1345" s="15" t="s">
        <v>985</v>
      </c>
      <c r="D1345" s="15" t="s">
        <v>80</v>
      </c>
      <c r="E1345" s="15" t="s">
        <v>86</v>
      </c>
      <c r="F1345" s="15" t="s">
        <v>92</v>
      </c>
      <c r="G1345" s="15" t="s">
        <v>98</v>
      </c>
      <c r="H1345" s="15">
        <f>18596575-1800000-675000-2000000-1872000-3500000-2580000+250000-2000000-4000000</f>
        <v>419575</v>
      </c>
      <c r="I1345" s="15">
        <f>18596575-1800000-675000-2000000-1872000-3500000-2580000+250000-2000000-4000000</f>
        <v>419575</v>
      </c>
      <c r="J1345" s="15" t="s">
        <v>32</v>
      </c>
      <c r="K1345" s="15" t="s">
        <v>33</v>
      </c>
      <c r="L1345" s="6" t="s">
        <v>110</v>
      </c>
    </row>
    <row r="1346" spans="2:12" ht="45">
      <c r="B1346" s="5">
        <v>80111601</v>
      </c>
      <c r="C1346" s="15" t="s">
        <v>654</v>
      </c>
      <c r="D1346" s="15" t="s">
        <v>80</v>
      </c>
      <c r="E1346" s="15" t="s">
        <v>86</v>
      </c>
      <c r="F1346" s="15" t="s">
        <v>92</v>
      </c>
      <c r="G1346" s="15" t="s">
        <v>98</v>
      </c>
      <c r="H1346" s="15">
        <v>2580000</v>
      </c>
      <c r="I1346" s="15">
        <v>2580000</v>
      </c>
      <c r="J1346" s="15" t="s">
        <v>32</v>
      </c>
      <c r="K1346" s="15" t="s">
        <v>33</v>
      </c>
      <c r="L1346" s="6" t="s">
        <v>107</v>
      </c>
    </row>
    <row r="1347" spans="2:12" ht="75">
      <c r="B1347" s="5">
        <v>80111601</v>
      </c>
      <c r="C1347" s="15" t="s">
        <v>655</v>
      </c>
      <c r="D1347" s="15" t="s">
        <v>80</v>
      </c>
      <c r="E1347" s="15" t="s">
        <v>86</v>
      </c>
      <c r="F1347" s="15" t="s">
        <v>92</v>
      </c>
      <c r="G1347" s="15" t="s">
        <v>98</v>
      </c>
      <c r="H1347" s="15">
        <v>3500000</v>
      </c>
      <c r="I1347" s="15">
        <v>3500000</v>
      </c>
      <c r="J1347" s="15" t="s">
        <v>32</v>
      </c>
      <c r="K1347" s="15" t="s">
        <v>33</v>
      </c>
      <c r="L1347" s="6" t="s">
        <v>100</v>
      </c>
    </row>
    <row r="1348" spans="2:12" ht="60">
      <c r="B1348" s="5">
        <v>80111601</v>
      </c>
      <c r="C1348" s="15" t="s">
        <v>656</v>
      </c>
      <c r="D1348" s="15" t="s">
        <v>80</v>
      </c>
      <c r="E1348" s="15" t="s">
        <v>88</v>
      </c>
      <c r="F1348" s="15" t="s">
        <v>92</v>
      </c>
      <c r="G1348" s="15" t="s">
        <v>98</v>
      </c>
      <c r="H1348" s="15">
        <v>2000000</v>
      </c>
      <c r="I1348" s="15">
        <v>2000000</v>
      </c>
      <c r="J1348" s="15" t="s">
        <v>32</v>
      </c>
      <c r="K1348" s="15" t="s">
        <v>33</v>
      </c>
      <c r="L1348" s="6" t="s">
        <v>100</v>
      </c>
    </row>
    <row r="1349" spans="2:12" ht="75">
      <c r="B1349" s="5">
        <v>801116</v>
      </c>
      <c r="C1349" s="15" t="s">
        <v>657</v>
      </c>
      <c r="D1349" s="15" t="s">
        <v>82</v>
      </c>
      <c r="E1349" s="15" t="s">
        <v>86</v>
      </c>
      <c r="F1349" s="15" t="s">
        <v>92</v>
      </c>
      <c r="G1349" s="15" t="s">
        <v>98</v>
      </c>
      <c r="H1349" s="15">
        <v>1800000</v>
      </c>
      <c r="I1349" s="15">
        <v>1800000</v>
      </c>
      <c r="J1349" s="15" t="s">
        <v>32</v>
      </c>
      <c r="K1349" s="15" t="s">
        <v>33</v>
      </c>
      <c r="L1349" s="6" t="s">
        <v>102</v>
      </c>
    </row>
    <row r="1350" spans="2:12" ht="60">
      <c r="B1350" s="5">
        <v>801116</v>
      </c>
      <c r="C1350" s="15" t="s">
        <v>658</v>
      </c>
      <c r="D1350" s="15" t="s">
        <v>80</v>
      </c>
      <c r="E1350" s="15" t="s">
        <v>87</v>
      </c>
      <c r="F1350" s="15" t="s">
        <v>92</v>
      </c>
      <c r="G1350" s="15" t="s">
        <v>98</v>
      </c>
      <c r="H1350" s="15">
        <v>2000000</v>
      </c>
      <c r="I1350" s="15">
        <v>2000000</v>
      </c>
      <c r="J1350" s="15" t="s">
        <v>32</v>
      </c>
      <c r="K1350" s="15" t="s">
        <v>33</v>
      </c>
      <c r="L1350" s="6" t="s">
        <v>108</v>
      </c>
    </row>
    <row r="1351" spans="2:12" ht="75">
      <c r="B1351" s="5">
        <v>82121500</v>
      </c>
      <c r="C1351" s="15" t="s">
        <v>793</v>
      </c>
      <c r="D1351" s="15" t="s">
        <v>80</v>
      </c>
      <c r="E1351" s="15" t="s">
        <v>86</v>
      </c>
      <c r="F1351" s="15" t="s">
        <v>95</v>
      </c>
      <c r="G1351" s="15" t="s">
        <v>98</v>
      </c>
      <c r="H1351" s="15">
        <f>29800306-60425-1750000-2000000-19503742</f>
        <v>6486139</v>
      </c>
      <c r="I1351" s="15">
        <f>29800306-60425-1750000-2000000-19503742</f>
        <v>6486139</v>
      </c>
      <c r="J1351" s="15" t="s">
        <v>32</v>
      </c>
      <c r="K1351" s="15" t="s">
        <v>33</v>
      </c>
      <c r="L1351" s="6" t="s">
        <v>100</v>
      </c>
    </row>
    <row r="1352" spans="2:12" ht="75">
      <c r="B1352" s="5">
        <v>80111601</v>
      </c>
      <c r="C1352" s="15" t="s">
        <v>354</v>
      </c>
      <c r="D1352" s="15" t="s">
        <v>80</v>
      </c>
      <c r="E1352" s="15" t="s">
        <v>86</v>
      </c>
      <c r="F1352" s="15" t="s">
        <v>92</v>
      </c>
      <c r="G1352" s="15" t="s">
        <v>98</v>
      </c>
      <c r="H1352" s="15">
        <v>1750000</v>
      </c>
      <c r="I1352" s="15">
        <v>1750000</v>
      </c>
      <c r="J1352" s="15" t="s">
        <v>32</v>
      </c>
      <c r="K1352" s="15" t="s">
        <v>33</v>
      </c>
      <c r="L1352" s="6" t="s">
        <v>100</v>
      </c>
    </row>
    <row r="1353" spans="2:12" ht="75">
      <c r="B1353" s="5">
        <v>80111601</v>
      </c>
      <c r="C1353" s="15" t="s">
        <v>985</v>
      </c>
      <c r="D1353" s="15" t="s">
        <v>80</v>
      </c>
      <c r="E1353" s="15" t="s">
        <v>86</v>
      </c>
      <c r="F1353" s="15" t="s">
        <v>92</v>
      </c>
      <c r="G1353" s="15" t="s">
        <v>98</v>
      </c>
      <c r="H1353" s="15">
        <v>60425</v>
      </c>
      <c r="I1353" s="15">
        <v>60425</v>
      </c>
      <c r="J1353" s="15" t="s">
        <v>32</v>
      </c>
      <c r="K1353" s="15" t="s">
        <v>33</v>
      </c>
      <c r="L1353" s="6" t="s">
        <v>110</v>
      </c>
    </row>
    <row r="1354" spans="2:12" ht="60">
      <c r="B1354" s="5">
        <v>80111601</v>
      </c>
      <c r="C1354" s="15" t="s">
        <v>659</v>
      </c>
      <c r="D1354" s="15" t="s">
        <v>77</v>
      </c>
      <c r="E1354" s="15" t="s">
        <v>91</v>
      </c>
      <c r="F1354" s="15" t="s">
        <v>92</v>
      </c>
      <c r="G1354" s="15" t="s">
        <v>98</v>
      </c>
      <c r="H1354" s="15">
        <v>30000000</v>
      </c>
      <c r="I1354" s="15">
        <v>30000000</v>
      </c>
      <c r="J1354" s="15" t="s">
        <v>32</v>
      </c>
      <c r="K1354" s="15" t="s">
        <v>33</v>
      </c>
      <c r="L1354" s="6" t="s">
        <v>110</v>
      </c>
    </row>
    <row r="1355" spans="2:12" ht="45">
      <c r="B1355" s="5">
        <v>801116</v>
      </c>
      <c r="C1355" s="15" t="s">
        <v>660</v>
      </c>
      <c r="D1355" s="15" t="s">
        <v>77</v>
      </c>
      <c r="E1355" s="15" t="s">
        <v>87</v>
      </c>
      <c r="F1355" s="15" t="s">
        <v>92</v>
      </c>
      <c r="G1355" s="15" t="s">
        <v>98</v>
      </c>
      <c r="H1355" s="15">
        <v>74750000</v>
      </c>
      <c r="I1355" s="15">
        <v>74750000</v>
      </c>
      <c r="J1355" s="15" t="s">
        <v>32</v>
      </c>
      <c r="K1355" s="15" t="s">
        <v>33</v>
      </c>
      <c r="L1355" s="6" t="s">
        <v>100</v>
      </c>
    </row>
    <row r="1356" spans="2:12" ht="105">
      <c r="B1356" s="5">
        <v>801116</v>
      </c>
      <c r="C1356" s="15" t="s">
        <v>661</v>
      </c>
      <c r="D1356" s="15" t="s">
        <v>77</v>
      </c>
      <c r="E1356" s="15" t="s">
        <v>87</v>
      </c>
      <c r="F1356" s="15" t="s">
        <v>92</v>
      </c>
      <c r="G1356" s="15" t="s">
        <v>98</v>
      </c>
      <c r="H1356" s="15">
        <v>33000000</v>
      </c>
      <c r="I1356" s="15">
        <v>33000000</v>
      </c>
      <c r="J1356" s="15" t="s">
        <v>32</v>
      </c>
      <c r="K1356" s="15" t="s">
        <v>33</v>
      </c>
      <c r="L1356" s="6" t="s">
        <v>100</v>
      </c>
    </row>
    <row r="1357" spans="2:12" ht="105">
      <c r="B1357" s="5">
        <v>801116</v>
      </c>
      <c r="C1357" s="15" t="s">
        <v>986</v>
      </c>
      <c r="D1357" s="15" t="s">
        <v>78</v>
      </c>
      <c r="E1357" s="15" t="s">
        <v>87</v>
      </c>
      <c r="F1357" s="15" t="s">
        <v>92</v>
      </c>
      <c r="G1357" s="15" t="s">
        <v>98</v>
      </c>
      <c r="H1357" s="15">
        <v>16500000</v>
      </c>
      <c r="I1357" s="15">
        <v>16500000</v>
      </c>
      <c r="J1357" s="15" t="s">
        <v>32</v>
      </c>
      <c r="K1357" s="15" t="s">
        <v>33</v>
      </c>
      <c r="L1357" s="6" t="s">
        <v>100</v>
      </c>
    </row>
    <row r="1358" spans="2:12" ht="60">
      <c r="B1358" s="5">
        <v>801116</v>
      </c>
      <c r="C1358" s="15" t="s">
        <v>662</v>
      </c>
      <c r="D1358" s="15" t="s">
        <v>77</v>
      </c>
      <c r="E1358" s="15" t="s">
        <v>87</v>
      </c>
      <c r="F1358" s="15" t="s">
        <v>92</v>
      </c>
      <c r="G1358" s="15" t="s">
        <v>98</v>
      </c>
      <c r="H1358" s="15">
        <v>12000000</v>
      </c>
      <c r="I1358" s="15">
        <v>12000000</v>
      </c>
      <c r="J1358" s="15" t="s">
        <v>32</v>
      </c>
      <c r="K1358" s="15" t="s">
        <v>33</v>
      </c>
      <c r="L1358" s="6" t="s">
        <v>100</v>
      </c>
    </row>
    <row r="1359" spans="2:12" ht="75">
      <c r="B1359" s="5">
        <v>801116</v>
      </c>
      <c r="C1359" s="15" t="s">
        <v>987</v>
      </c>
      <c r="D1359" s="15" t="s">
        <v>83</v>
      </c>
      <c r="E1359" s="15" t="s">
        <v>87</v>
      </c>
      <c r="F1359" s="15" t="s">
        <v>92</v>
      </c>
      <c r="G1359" s="15" t="s">
        <v>98</v>
      </c>
      <c r="H1359" s="15">
        <v>6000000</v>
      </c>
      <c r="I1359" s="15">
        <v>6000000</v>
      </c>
      <c r="J1359" s="15" t="s">
        <v>32</v>
      </c>
      <c r="K1359" s="15" t="s">
        <v>33</v>
      </c>
      <c r="L1359" s="6" t="s">
        <v>100</v>
      </c>
    </row>
    <row r="1360" spans="2:12" ht="45">
      <c r="B1360" s="5">
        <v>801116</v>
      </c>
      <c r="C1360" s="15" t="s">
        <v>437</v>
      </c>
      <c r="D1360" s="15" t="s">
        <v>74</v>
      </c>
      <c r="E1360" s="15" t="s">
        <v>87</v>
      </c>
      <c r="F1360" s="15" t="s">
        <v>92</v>
      </c>
      <c r="G1360" s="15" t="s">
        <v>98</v>
      </c>
      <c r="H1360" s="15">
        <v>12000000</v>
      </c>
      <c r="I1360" s="15">
        <v>12000000</v>
      </c>
      <c r="J1360" s="15" t="s">
        <v>32</v>
      </c>
      <c r="K1360" s="15" t="s">
        <v>33</v>
      </c>
      <c r="L1360" s="6" t="s">
        <v>100</v>
      </c>
    </row>
    <row r="1361" spans="2:12" ht="60">
      <c r="B1361" s="5">
        <v>801116</v>
      </c>
      <c r="C1361" s="15" t="s">
        <v>663</v>
      </c>
      <c r="D1361" s="15" t="s">
        <v>77</v>
      </c>
      <c r="E1361" s="15" t="s">
        <v>87</v>
      </c>
      <c r="F1361" s="15" t="s">
        <v>92</v>
      </c>
      <c r="G1361" s="15" t="s">
        <v>98</v>
      </c>
      <c r="H1361" s="15">
        <v>61600000</v>
      </c>
      <c r="I1361" s="15">
        <v>61600000</v>
      </c>
      <c r="J1361" s="15" t="s">
        <v>32</v>
      </c>
      <c r="K1361" s="15" t="s">
        <v>33</v>
      </c>
      <c r="L1361" s="6" t="s">
        <v>100</v>
      </c>
    </row>
    <row r="1362" spans="2:12" ht="75">
      <c r="B1362" s="5">
        <v>801116</v>
      </c>
      <c r="C1362" s="15" t="s">
        <v>664</v>
      </c>
      <c r="D1362" s="15" t="s">
        <v>77</v>
      </c>
      <c r="E1362" s="15" t="s">
        <v>87</v>
      </c>
      <c r="F1362" s="15" t="s">
        <v>92</v>
      </c>
      <c r="G1362" s="15" t="s">
        <v>98</v>
      </c>
      <c r="H1362" s="15">
        <v>45760000</v>
      </c>
      <c r="I1362" s="15">
        <v>45760000</v>
      </c>
      <c r="J1362" s="15" t="s">
        <v>32</v>
      </c>
      <c r="K1362" s="15" t="s">
        <v>33</v>
      </c>
      <c r="L1362" s="6" t="s">
        <v>100</v>
      </c>
    </row>
    <row r="1363" spans="2:12" ht="60">
      <c r="B1363" s="5">
        <v>801116</v>
      </c>
      <c r="C1363" s="15" t="s">
        <v>665</v>
      </c>
      <c r="D1363" s="15" t="s">
        <v>77</v>
      </c>
      <c r="E1363" s="15" t="s">
        <v>87</v>
      </c>
      <c r="F1363" s="15" t="s">
        <v>92</v>
      </c>
      <c r="G1363" s="15" t="s">
        <v>98</v>
      </c>
      <c r="H1363" s="15">
        <v>81666666</v>
      </c>
      <c r="I1363" s="15">
        <v>81666666</v>
      </c>
      <c r="J1363" s="15" t="s">
        <v>32</v>
      </c>
      <c r="K1363" s="15" t="s">
        <v>33</v>
      </c>
      <c r="L1363" s="6" t="s">
        <v>100</v>
      </c>
    </row>
    <row r="1364" spans="2:12" ht="60">
      <c r="B1364" s="5">
        <v>801116</v>
      </c>
      <c r="C1364" s="15" t="s">
        <v>666</v>
      </c>
      <c r="D1364" s="15" t="s">
        <v>77</v>
      </c>
      <c r="E1364" s="15" t="s">
        <v>87</v>
      </c>
      <c r="F1364" s="15" t="s">
        <v>92</v>
      </c>
      <c r="G1364" s="15" t="s">
        <v>98</v>
      </c>
      <c r="H1364" s="15">
        <v>64584000</v>
      </c>
      <c r="I1364" s="15">
        <v>64584000</v>
      </c>
      <c r="J1364" s="15" t="s">
        <v>32</v>
      </c>
      <c r="K1364" s="15" t="s">
        <v>33</v>
      </c>
      <c r="L1364" s="6" t="s">
        <v>100</v>
      </c>
    </row>
    <row r="1365" spans="2:12" ht="45">
      <c r="B1365" s="5">
        <v>801116</v>
      </c>
      <c r="C1365" s="15" t="s">
        <v>667</v>
      </c>
      <c r="D1365" s="15" t="s">
        <v>77</v>
      </c>
      <c r="E1365" s="15" t="s">
        <v>87</v>
      </c>
      <c r="F1365" s="15" t="s">
        <v>92</v>
      </c>
      <c r="G1365" s="15" t="s">
        <v>98</v>
      </c>
      <c r="H1365" s="15">
        <f>81120000-33800000</f>
        <v>47320000</v>
      </c>
      <c r="I1365" s="15">
        <f>81120000-33800000</f>
        <v>47320000</v>
      </c>
      <c r="J1365" s="15" t="s">
        <v>32</v>
      </c>
      <c r="K1365" s="15" t="s">
        <v>33</v>
      </c>
      <c r="L1365" s="6" t="s">
        <v>100</v>
      </c>
    </row>
    <row r="1366" spans="2:12" ht="105">
      <c r="B1366" s="5">
        <v>94131500</v>
      </c>
      <c r="C1366" s="15" t="s">
        <v>937</v>
      </c>
      <c r="D1366" s="15" t="s">
        <v>74</v>
      </c>
      <c r="E1366" s="15" t="s">
        <v>86</v>
      </c>
      <c r="F1366" s="15" t="s">
        <v>92</v>
      </c>
      <c r="G1366" s="15" t="s">
        <v>98</v>
      </c>
      <c r="H1366" s="15">
        <v>1500000</v>
      </c>
      <c r="I1366" s="15">
        <v>1500000</v>
      </c>
      <c r="J1366" s="15" t="s">
        <v>32</v>
      </c>
      <c r="K1366" s="15" t="s">
        <v>33</v>
      </c>
      <c r="L1366" s="6" t="s">
        <v>108</v>
      </c>
    </row>
    <row r="1367" spans="2:12" ht="90">
      <c r="B1367" s="5">
        <v>801116</v>
      </c>
      <c r="C1367" s="15" t="s">
        <v>668</v>
      </c>
      <c r="D1367" s="15" t="s">
        <v>77</v>
      </c>
      <c r="E1367" s="15" t="s">
        <v>87</v>
      </c>
      <c r="F1367" s="15" t="s">
        <v>92</v>
      </c>
      <c r="G1367" s="15" t="s">
        <v>98</v>
      </c>
      <c r="H1367" s="15">
        <v>88000000</v>
      </c>
      <c r="I1367" s="15">
        <v>88000000</v>
      </c>
      <c r="J1367" s="15" t="s">
        <v>32</v>
      </c>
      <c r="K1367" s="15" t="s">
        <v>33</v>
      </c>
      <c r="L1367" s="6" t="s">
        <v>100</v>
      </c>
    </row>
    <row r="1368" spans="2:12" ht="90">
      <c r="B1368" s="5">
        <v>801116</v>
      </c>
      <c r="C1368" s="15" t="s">
        <v>669</v>
      </c>
      <c r="D1368" s="15" t="s">
        <v>85</v>
      </c>
      <c r="E1368" s="15" t="s">
        <v>87</v>
      </c>
      <c r="F1368" s="15" t="s">
        <v>92</v>
      </c>
      <c r="G1368" s="15" t="s">
        <v>98</v>
      </c>
      <c r="H1368" s="15">
        <v>1600000</v>
      </c>
      <c r="I1368" s="15">
        <v>1600000</v>
      </c>
      <c r="J1368" s="15" t="s">
        <v>32</v>
      </c>
      <c r="K1368" s="15" t="s">
        <v>33</v>
      </c>
      <c r="L1368" s="6" t="s">
        <v>100</v>
      </c>
    </row>
    <row r="1369" spans="2:12" ht="60">
      <c r="B1369" s="5">
        <v>801116</v>
      </c>
      <c r="C1369" s="15" t="s">
        <v>670</v>
      </c>
      <c r="D1369" s="15" t="s">
        <v>77</v>
      </c>
      <c r="E1369" s="15" t="s">
        <v>87</v>
      </c>
      <c r="F1369" s="15" t="s">
        <v>92</v>
      </c>
      <c r="G1369" s="15" t="s">
        <v>98</v>
      </c>
      <c r="H1369" s="15">
        <v>22000000</v>
      </c>
      <c r="I1369" s="15">
        <v>22000000</v>
      </c>
      <c r="J1369" s="15" t="s">
        <v>32</v>
      </c>
      <c r="K1369" s="15" t="s">
        <v>33</v>
      </c>
      <c r="L1369" s="6" t="s">
        <v>100</v>
      </c>
    </row>
    <row r="1370" spans="2:12" ht="150">
      <c r="B1370" s="5">
        <v>801116</v>
      </c>
      <c r="C1370" s="15" t="s">
        <v>671</v>
      </c>
      <c r="D1370" s="15" t="s">
        <v>77</v>
      </c>
      <c r="E1370" s="15" t="s">
        <v>87</v>
      </c>
      <c r="F1370" s="15" t="s">
        <v>92</v>
      </c>
      <c r="G1370" s="15" t="s">
        <v>98</v>
      </c>
      <c r="H1370" s="15">
        <v>40000000</v>
      </c>
      <c r="I1370" s="15">
        <v>40000000</v>
      </c>
      <c r="J1370" s="15" t="s">
        <v>32</v>
      </c>
      <c r="K1370" s="15" t="s">
        <v>33</v>
      </c>
      <c r="L1370" s="6" t="s">
        <v>100</v>
      </c>
    </row>
    <row r="1371" spans="2:12" ht="105">
      <c r="B1371" s="5">
        <v>801116</v>
      </c>
      <c r="C1371" s="15" t="s">
        <v>672</v>
      </c>
      <c r="D1371" s="15" t="s">
        <v>78</v>
      </c>
      <c r="E1371" s="15" t="s">
        <v>87</v>
      </c>
      <c r="F1371" s="15" t="s">
        <v>92</v>
      </c>
      <c r="G1371" s="15" t="s">
        <v>98</v>
      </c>
      <c r="H1371" s="15">
        <v>15000000</v>
      </c>
      <c r="I1371" s="15">
        <v>15000000</v>
      </c>
      <c r="J1371" s="15" t="s">
        <v>32</v>
      </c>
      <c r="K1371" s="15" t="s">
        <v>33</v>
      </c>
      <c r="L1371" s="6" t="s">
        <v>100</v>
      </c>
    </row>
    <row r="1372" spans="2:12" ht="105">
      <c r="B1372" s="5">
        <v>801116</v>
      </c>
      <c r="C1372" s="15" t="s">
        <v>988</v>
      </c>
      <c r="D1372" s="15" t="s">
        <v>82</v>
      </c>
      <c r="E1372" s="15" t="s">
        <v>86</v>
      </c>
      <c r="F1372" s="15" t="s">
        <v>92</v>
      </c>
      <c r="G1372" s="15" t="s">
        <v>98</v>
      </c>
      <c r="H1372" s="15">
        <v>1872000</v>
      </c>
      <c r="I1372" s="15">
        <v>1872000</v>
      </c>
      <c r="J1372" s="15" t="s">
        <v>32</v>
      </c>
      <c r="K1372" s="15" t="s">
        <v>33</v>
      </c>
      <c r="L1372" s="6" t="s">
        <v>100</v>
      </c>
    </row>
    <row r="1373" spans="2:12" ht="105">
      <c r="B1373" s="5">
        <v>801116</v>
      </c>
      <c r="C1373" s="15" t="s">
        <v>673</v>
      </c>
      <c r="D1373" s="15" t="s">
        <v>77</v>
      </c>
      <c r="E1373" s="15" t="s">
        <v>87</v>
      </c>
      <c r="F1373" s="15" t="s">
        <v>92</v>
      </c>
      <c r="G1373" s="15" t="s">
        <v>98</v>
      </c>
      <c r="H1373" s="15">
        <v>20592000</v>
      </c>
      <c r="I1373" s="15">
        <v>20592000</v>
      </c>
      <c r="J1373" s="15" t="s">
        <v>32</v>
      </c>
      <c r="K1373" s="15" t="s">
        <v>33</v>
      </c>
      <c r="L1373" s="6" t="s">
        <v>100</v>
      </c>
    </row>
    <row r="1374" spans="2:12" ht="60">
      <c r="B1374" s="5">
        <v>94131500</v>
      </c>
      <c r="C1374" s="15" t="s">
        <v>674</v>
      </c>
      <c r="D1374" s="15" t="s">
        <v>74</v>
      </c>
      <c r="E1374" s="15" t="s">
        <v>86</v>
      </c>
      <c r="F1374" s="15" t="s">
        <v>92</v>
      </c>
      <c r="G1374" s="15" t="s">
        <v>98</v>
      </c>
      <c r="H1374" s="15">
        <v>18186089</v>
      </c>
      <c r="I1374" s="15">
        <v>18186089</v>
      </c>
      <c r="J1374" s="15" t="s">
        <v>32</v>
      </c>
      <c r="K1374" s="15" t="s">
        <v>33</v>
      </c>
      <c r="L1374" s="6" t="s">
        <v>100</v>
      </c>
    </row>
    <row r="1375" spans="2:12" ht="60">
      <c r="B1375" s="5">
        <v>80111601</v>
      </c>
      <c r="C1375" s="15" t="s">
        <v>675</v>
      </c>
      <c r="D1375" s="15" t="s">
        <v>77</v>
      </c>
      <c r="E1375" s="15" t="s">
        <v>87</v>
      </c>
      <c r="F1375" s="15" t="s">
        <v>92</v>
      </c>
      <c r="G1375" s="15" t="s">
        <v>98</v>
      </c>
      <c r="H1375" s="15">
        <v>44000000</v>
      </c>
      <c r="I1375" s="15">
        <v>44000000</v>
      </c>
      <c r="J1375" s="15" t="s">
        <v>32</v>
      </c>
      <c r="K1375" s="15" t="s">
        <v>33</v>
      </c>
      <c r="L1375" s="6" t="s">
        <v>110</v>
      </c>
    </row>
    <row r="1376" spans="2:12" ht="75">
      <c r="B1376" s="5" t="s">
        <v>45</v>
      </c>
      <c r="C1376" s="15" t="s">
        <v>908</v>
      </c>
      <c r="D1376" s="15" t="s">
        <v>74</v>
      </c>
      <c r="E1376" s="15" t="s">
        <v>87</v>
      </c>
      <c r="F1376" s="15" t="s">
        <v>95</v>
      </c>
      <c r="G1376" s="15" t="s">
        <v>98</v>
      </c>
      <c r="H1376" s="15">
        <v>10900579</v>
      </c>
      <c r="I1376" s="15">
        <v>10900579</v>
      </c>
      <c r="J1376" s="15" t="s">
        <v>32</v>
      </c>
      <c r="K1376" s="15" t="s">
        <v>33</v>
      </c>
      <c r="L1376" s="6" t="s">
        <v>103</v>
      </c>
    </row>
    <row r="1377" spans="2:12" ht="90">
      <c r="B1377" s="5" t="s">
        <v>44</v>
      </c>
      <c r="C1377" s="15" t="s">
        <v>331</v>
      </c>
      <c r="D1377" s="15" t="s">
        <v>74</v>
      </c>
      <c r="E1377" s="15" t="s">
        <v>86</v>
      </c>
      <c r="F1377" s="15" t="s">
        <v>93</v>
      </c>
      <c r="G1377" s="15" t="s">
        <v>98</v>
      </c>
      <c r="H1377" s="15">
        <v>5000000</v>
      </c>
      <c r="I1377" s="15">
        <v>5000000</v>
      </c>
      <c r="J1377" s="15" t="s">
        <v>32</v>
      </c>
      <c r="K1377" s="15" t="s">
        <v>33</v>
      </c>
      <c r="L1377" s="6" t="s">
        <v>103</v>
      </c>
    </row>
    <row r="1378" spans="2:12" ht="105">
      <c r="B1378" s="5">
        <v>94131500</v>
      </c>
      <c r="C1378" s="15" t="s">
        <v>989</v>
      </c>
      <c r="D1378" s="15" t="s">
        <v>82</v>
      </c>
      <c r="E1378" s="15" t="s">
        <v>86</v>
      </c>
      <c r="F1378" s="15" t="s">
        <v>92</v>
      </c>
      <c r="G1378" s="15" t="s">
        <v>98</v>
      </c>
      <c r="H1378" s="15">
        <f>60000000-46813911+3338911-10900579-5000000</f>
        <v>624421</v>
      </c>
      <c r="I1378" s="15">
        <f>60000000-46813911+3338911-10900579-5000000</f>
        <v>624421</v>
      </c>
      <c r="J1378" s="15" t="s">
        <v>32</v>
      </c>
      <c r="K1378" s="15" t="s">
        <v>33</v>
      </c>
      <c r="L1378" s="6" t="s">
        <v>103</v>
      </c>
    </row>
    <row r="1379" spans="2:12" ht="105">
      <c r="B1379" s="5">
        <v>94131500</v>
      </c>
      <c r="C1379" s="15" t="s">
        <v>989</v>
      </c>
      <c r="D1379" s="15" t="s">
        <v>82</v>
      </c>
      <c r="E1379" s="15" t="s">
        <v>86</v>
      </c>
      <c r="F1379" s="15" t="s">
        <v>92</v>
      </c>
      <c r="G1379" s="15" t="s">
        <v>98</v>
      </c>
      <c r="H1379" s="15">
        <f>49500000-1600000-16640000+20000000+28500000-7500000-8000000-45323081-8551340-7000000</f>
        <v>3385579</v>
      </c>
      <c r="I1379" s="15">
        <f>49500000-1600000-16640000+20000000+28500000-7500000-8000000-45323081-8551340-7000000</f>
        <v>3385579</v>
      </c>
      <c r="J1379" s="15" t="s">
        <v>32</v>
      </c>
      <c r="K1379" s="15" t="s">
        <v>33</v>
      </c>
      <c r="L1379" s="6" t="s">
        <v>103</v>
      </c>
    </row>
    <row r="1380" spans="2:12" ht="60">
      <c r="B1380" s="5">
        <v>93141701</v>
      </c>
      <c r="C1380" s="15" t="s">
        <v>588</v>
      </c>
      <c r="D1380" s="15" t="s">
        <v>74</v>
      </c>
      <c r="E1380" s="15" t="s">
        <v>86</v>
      </c>
      <c r="F1380" s="15" t="s">
        <v>96</v>
      </c>
      <c r="G1380" s="15" t="s">
        <v>98</v>
      </c>
      <c r="H1380" s="15">
        <v>7000000</v>
      </c>
      <c r="I1380" s="15">
        <v>7000000</v>
      </c>
      <c r="J1380" s="15" t="s">
        <v>32</v>
      </c>
      <c r="K1380" s="15" t="s">
        <v>33</v>
      </c>
      <c r="L1380" s="6" t="s">
        <v>103</v>
      </c>
    </row>
    <row r="1381" spans="2:12" ht="45">
      <c r="B1381" s="5" t="s">
        <v>42</v>
      </c>
      <c r="C1381" s="15" t="s">
        <v>990</v>
      </c>
      <c r="D1381" s="15" t="s">
        <v>74</v>
      </c>
      <c r="E1381" s="15" t="s">
        <v>86</v>
      </c>
      <c r="F1381" s="15" t="s">
        <v>95</v>
      </c>
      <c r="G1381" s="15" t="s">
        <v>98</v>
      </c>
      <c r="H1381" s="15">
        <v>8551340</v>
      </c>
      <c r="I1381" s="15">
        <v>8551340</v>
      </c>
      <c r="J1381" s="15" t="s">
        <v>32</v>
      </c>
      <c r="K1381" s="15" t="s">
        <v>33</v>
      </c>
      <c r="L1381" s="6" t="s">
        <v>103</v>
      </c>
    </row>
    <row r="1382" spans="2:12" ht="75">
      <c r="B1382" s="5" t="s">
        <v>61</v>
      </c>
      <c r="C1382" s="15" t="s">
        <v>328</v>
      </c>
      <c r="D1382" s="15" t="s">
        <v>74</v>
      </c>
      <c r="E1382" s="15" t="s">
        <v>86</v>
      </c>
      <c r="F1382" s="15" t="s">
        <v>93</v>
      </c>
      <c r="G1382" s="15" t="s">
        <v>98</v>
      </c>
      <c r="H1382" s="15">
        <v>45323081</v>
      </c>
      <c r="I1382" s="15">
        <v>45323081</v>
      </c>
      <c r="J1382" s="15" t="s">
        <v>32</v>
      </c>
      <c r="K1382" s="15" t="s">
        <v>33</v>
      </c>
      <c r="L1382" s="6" t="s">
        <v>103</v>
      </c>
    </row>
    <row r="1383" spans="2:12" ht="60">
      <c r="B1383" s="5">
        <v>94131500</v>
      </c>
      <c r="C1383" s="15" t="s">
        <v>443</v>
      </c>
      <c r="D1383" s="15" t="s">
        <v>81</v>
      </c>
      <c r="E1383" s="15" t="s">
        <v>86</v>
      </c>
      <c r="F1383" s="15" t="s">
        <v>92</v>
      </c>
      <c r="G1383" s="15" t="s">
        <v>98</v>
      </c>
      <c r="H1383" s="15">
        <v>7500000</v>
      </c>
      <c r="I1383" s="15">
        <v>7500000</v>
      </c>
      <c r="J1383" s="15" t="s">
        <v>32</v>
      </c>
      <c r="K1383" s="15" t="s">
        <v>33</v>
      </c>
      <c r="L1383" s="6" t="s">
        <v>101</v>
      </c>
    </row>
    <row r="1384" spans="2:12" ht="105">
      <c r="B1384" s="5">
        <v>94131500</v>
      </c>
      <c r="C1384" s="15" t="s">
        <v>467</v>
      </c>
      <c r="D1384" s="15" t="s">
        <v>80</v>
      </c>
      <c r="E1384" s="15" t="s">
        <v>86</v>
      </c>
      <c r="F1384" s="15" t="s">
        <v>92</v>
      </c>
      <c r="G1384" s="15" t="s">
        <v>98</v>
      </c>
      <c r="H1384" s="15">
        <f>8000000+5000000</f>
        <v>13000000</v>
      </c>
      <c r="I1384" s="15">
        <f>8000000+5000000</f>
        <v>13000000</v>
      </c>
      <c r="J1384" s="15" t="s">
        <v>32</v>
      </c>
      <c r="K1384" s="15" t="s">
        <v>33</v>
      </c>
      <c r="L1384" s="6" t="s">
        <v>101</v>
      </c>
    </row>
    <row r="1385" spans="2:12" ht="45">
      <c r="B1385" s="5">
        <v>80111601</v>
      </c>
      <c r="C1385" s="15" t="s">
        <v>676</v>
      </c>
      <c r="D1385" s="15" t="s">
        <v>77</v>
      </c>
      <c r="E1385" s="15" t="s">
        <v>87</v>
      </c>
      <c r="F1385" s="15" t="s">
        <v>92</v>
      </c>
      <c r="G1385" s="15" t="s">
        <v>98</v>
      </c>
      <c r="H1385" s="15">
        <v>42000000</v>
      </c>
      <c r="I1385" s="15">
        <v>42000000</v>
      </c>
      <c r="J1385" s="15" t="s">
        <v>32</v>
      </c>
      <c r="K1385" s="15" t="s">
        <v>33</v>
      </c>
      <c r="L1385" s="6" t="s">
        <v>100</v>
      </c>
    </row>
    <row r="1386" spans="2:12" ht="75">
      <c r="B1386" s="5">
        <v>80111601</v>
      </c>
      <c r="C1386" s="15" t="s">
        <v>677</v>
      </c>
      <c r="D1386" s="15" t="s">
        <v>79</v>
      </c>
      <c r="E1386" s="15" t="s">
        <v>87</v>
      </c>
      <c r="F1386" s="15" t="s">
        <v>92</v>
      </c>
      <c r="G1386" s="15" t="s">
        <v>98</v>
      </c>
      <c r="H1386" s="15">
        <v>16000000</v>
      </c>
      <c r="I1386" s="15">
        <v>16000000</v>
      </c>
      <c r="J1386" s="15" t="s">
        <v>32</v>
      </c>
      <c r="K1386" s="15" t="s">
        <v>33</v>
      </c>
      <c r="L1386" s="6" t="s">
        <v>100</v>
      </c>
    </row>
    <row r="1387" spans="2:12" ht="60">
      <c r="B1387" s="5">
        <v>80111601</v>
      </c>
      <c r="C1387" s="15" t="s">
        <v>678</v>
      </c>
      <c r="D1387" s="15" t="s">
        <v>78</v>
      </c>
      <c r="E1387" s="15" t="s">
        <v>87</v>
      </c>
      <c r="F1387" s="15" t="s">
        <v>92</v>
      </c>
      <c r="G1387" s="15" t="s">
        <v>98</v>
      </c>
      <c r="H1387" s="15">
        <v>12000000</v>
      </c>
      <c r="I1387" s="15">
        <v>12000000</v>
      </c>
      <c r="J1387" s="15" t="s">
        <v>32</v>
      </c>
      <c r="K1387" s="15" t="s">
        <v>33</v>
      </c>
      <c r="L1387" s="6" t="s">
        <v>100</v>
      </c>
    </row>
    <row r="1388" spans="2:12" ht="90">
      <c r="B1388" s="5" t="s">
        <v>56</v>
      </c>
      <c r="C1388" s="15" t="s">
        <v>953</v>
      </c>
      <c r="D1388" s="15" t="s">
        <v>80</v>
      </c>
      <c r="E1388" s="15" t="s">
        <v>87</v>
      </c>
      <c r="F1388" s="15" t="s">
        <v>93</v>
      </c>
      <c r="G1388" s="15" t="s">
        <v>98</v>
      </c>
      <c r="H1388" s="15">
        <v>4000000</v>
      </c>
      <c r="I1388" s="15">
        <v>4000000</v>
      </c>
      <c r="J1388" s="15" t="s">
        <v>32</v>
      </c>
      <c r="K1388" s="15" t="s">
        <v>33</v>
      </c>
      <c r="L1388" s="6" t="s">
        <v>100</v>
      </c>
    </row>
    <row r="1389" spans="2:12" ht="60">
      <c r="B1389" s="5">
        <v>80111601</v>
      </c>
      <c r="C1389" s="15" t="s">
        <v>679</v>
      </c>
      <c r="D1389" s="15" t="s">
        <v>77</v>
      </c>
      <c r="E1389" s="15" t="s">
        <v>87</v>
      </c>
      <c r="F1389" s="15" t="s">
        <v>92</v>
      </c>
      <c r="G1389" s="15" t="s">
        <v>98</v>
      </c>
      <c r="H1389" s="15">
        <v>34104000</v>
      </c>
      <c r="I1389" s="15">
        <v>34104000</v>
      </c>
      <c r="J1389" s="15" t="s">
        <v>32</v>
      </c>
      <c r="K1389" s="15" t="s">
        <v>33</v>
      </c>
      <c r="L1389" s="6" t="s">
        <v>100</v>
      </c>
    </row>
    <row r="1390" spans="2:12" ht="90">
      <c r="B1390" s="5">
        <v>94131500</v>
      </c>
      <c r="C1390" s="15" t="s">
        <v>255</v>
      </c>
      <c r="D1390" s="15" t="s">
        <v>77</v>
      </c>
      <c r="E1390" s="15" t="s">
        <v>87</v>
      </c>
      <c r="F1390" s="15" t="s">
        <v>92</v>
      </c>
      <c r="G1390" s="15" t="s">
        <v>98</v>
      </c>
      <c r="H1390" s="15">
        <v>20000000</v>
      </c>
      <c r="I1390" s="15">
        <v>20000000</v>
      </c>
      <c r="J1390" s="15" t="s">
        <v>32</v>
      </c>
      <c r="K1390" s="15" t="s">
        <v>33</v>
      </c>
      <c r="L1390" s="6" t="s">
        <v>100</v>
      </c>
    </row>
    <row r="1391" spans="2:12" ht="105">
      <c r="B1391" s="5">
        <v>94131500</v>
      </c>
      <c r="C1391" s="15" t="s">
        <v>936</v>
      </c>
      <c r="D1391" s="15" t="s">
        <v>84</v>
      </c>
      <c r="E1391" s="15" t="s">
        <v>86</v>
      </c>
      <c r="F1391" s="15" t="s">
        <v>92</v>
      </c>
      <c r="G1391" s="15" t="s">
        <v>98</v>
      </c>
      <c r="H1391" s="15">
        <v>305000000</v>
      </c>
      <c r="I1391" s="15">
        <v>305000000</v>
      </c>
      <c r="J1391" s="15" t="s">
        <v>32</v>
      </c>
      <c r="K1391" s="15" t="s">
        <v>33</v>
      </c>
      <c r="L1391" s="6" t="s">
        <v>101</v>
      </c>
    </row>
    <row r="1392" spans="2:12" ht="90">
      <c r="B1392" s="5">
        <v>94131500</v>
      </c>
      <c r="C1392" s="15" t="s">
        <v>991</v>
      </c>
      <c r="D1392" s="15" t="s">
        <v>83</v>
      </c>
      <c r="E1392" s="15" t="s">
        <v>86</v>
      </c>
      <c r="F1392" s="15" t="s">
        <v>92</v>
      </c>
      <c r="G1392" s="15" t="s">
        <v>98</v>
      </c>
      <c r="H1392" s="15">
        <v>80000000</v>
      </c>
      <c r="I1392" s="15">
        <v>80000000</v>
      </c>
      <c r="J1392" s="15" t="s">
        <v>32</v>
      </c>
      <c r="K1392" s="15" t="s">
        <v>33</v>
      </c>
      <c r="L1392" s="6" t="s">
        <v>101</v>
      </c>
    </row>
    <row r="1393" spans="2:12" ht="75">
      <c r="B1393" s="5" t="s">
        <v>56</v>
      </c>
      <c r="C1393" s="15" t="s">
        <v>304</v>
      </c>
      <c r="D1393" s="15" t="s">
        <v>75</v>
      </c>
      <c r="E1393" s="15" t="s">
        <v>86</v>
      </c>
      <c r="F1393" s="15" t="s">
        <v>93</v>
      </c>
      <c r="G1393" s="15" t="s">
        <v>98</v>
      </c>
      <c r="H1393" s="15">
        <v>15000000</v>
      </c>
      <c r="I1393" s="15">
        <v>15000000</v>
      </c>
      <c r="J1393" s="15" t="s">
        <v>32</v>
      </c>
      <c r="K1393" s="15" t="s">
        <v>33</v>
      </c>
      <c r="L1393" s="6" t="s">
        <v>101</v>
      </c>
    </row>
    <row r="1394" spans="2:12" ht="105">
      <c r="B1394" s="5">
        <v>94131500</v>
      </c>
      <c r="C1394" s="15" t="s">
        <v>936</v>
      </c>
      <c r="D1394" s="15" t="s">
        <v>84</v>
      </c>
      <c r="E1394" s="15" t="s">
        <v>86</v>
      </c>
      <c r="F1394" s="15" t="s">
        <v>92</v>
      </c>
      <c r="G1394" s="15" t="s">
        <v>98</v>
      </c>
      <c r="H1394" s="15">
        <v>100000000</v>
      </c>
      <c r="I1394" s="15">
        <v>100000000</v>
      </c>
      <c r="J1394" s="15" t="s">
        <v>32</v>
      </c>
      <c r="K1394" s="15" t="s">
        <v>33</v>
      </c>
      <c r="L1394" s="6" t="s">
        <v>101</v>
      </c>
    </row>
    <row r="1395" spans="2:12" ht="105">
      <c r="B1395" s="5">
        <v>94131500</v>
      </c>
      <c r="C1395" s="15" t="s">
        <v>936</v>
      </c>
      <c r="D1395" s="15" t="s">
        <v>84</v>
      </c>
      <c r="E1395" s="15" t="s">
        <v>86</v>
      </c>
      <c r="F1395" s="15" t="s">
        <v>92</v>
      </c>
      <c r="G1395" s="15" t="s">
        <v>98</v>
      </c>
      <c r="H1395" s="15">
        <v>35000000</v>
      </c>
      <c r="I1395" s="15">
        <v>35000000</v>
      </c>
      <c r="J1395" s="15" t="s">
        <v>32</v>
      </c>
      <c r="K1395" s="15" t="s">
        <v>33</v>
      </c>
      <c r="L1395" s="6" t="s">
        <v>101</v>
      </c>
    </row>
    <row r="1396" spans="2:12" ht="105">
      <c r="B1396" s="5">
        <v>94131500</v>
      </c>
      <c r="C1396" s="15" t="s">
        <v>936</v>
      </c>
      <c r="D1396" s="15" t="s">
        <v>84</v>
      </c>
      <c r="E1396" s="15" t="s">
        <v>86</v>
      </c>
      <c r="F1396" s="15" t="s">
        <v>92</v>
      </c>
      <c r="G1396" s="15" t="s">
        <v>98</v>
      </c>
      <c r="H1396" s="15">
        <v>17500000</v>
      </c>
      <c r="I1396" s="15">
        <v>17500000</v>
      </c>
      <c r="J1396" s="15" t="s">
        <v>32</v>
      </c>
      <c r="K1396" s="15" t="s">
        <v>33</v>
      </c>
      <c r="L1396" s="6" t="s">
        <v>101</v>
      </c>
    </row>
    <row r="1397" spans="2:12" ht="45">
      <c r="B1397" s="5">
        <v>93141701</v>
      </c>
      <c r="C1397" s="15" t="s">
        <v>257</v>
      </c>
      <c r="D1397" s="15" t="s">
        <v>75</v>
      </c>
      <c r="E1397" s="15" t="s">
        <v>86</v>
      </c>
      <c r="F1397" s="15" t="s">
        <v>96</v>
      </c>
      <c r="G1397" s="15" t="s">
        <v>98</v>
      </c>
      <c r="H1397" s="15">
        <v>60000000</v>
      </c>
      <c r="I1397" s="15">
        <v>60000000</v>
      </c>
      <c r="J1397" s="15" t="s">
        <v>32</v>
      </c>
      <c r="K1397" s="15" t="s">
        <v>33</v>
      </c>
      <c r="L1397" s="6" t="s">
        <v>103</v>
      </c>
    </row>
    <row r="1398" spans="2:12" ht="45">
      <c r="B1398" s="5" t="s">
        <v>42</v>
      </c>
      <c r="C1398" s="15" t="s">
        <v>182</v>
      </c>
      <c r="D1398" s="15" t="s">
        <v>83</v>
      </c>
      <c r="E1398" s="15" t="s">
        <v>86</v>
      </c>
      <c r="F1398" s="15" t="s">
        <v>95</v>
      </c>
      <c r="G1398" s="15" t="s">
        <v>98</v>
      </c>
      <c r="H1398" s="15">
        <v>50000000</v>
      </c>
      <c r="I1398" s="15">
        <v>50000000</v>
      </c>
      <c r="J1398" s="15" t="s">
        <v>32</v>
      </c>
      <c r="K1398" s="15" t="s">
        <v>33</v>
      </c>
      <c r="L1398" s="6" t="s">
        <v>103</v>
      </c>
    </row>
    <row r="1399" spans="2:12" ht="60">
      <c r="B1399" s="5" t="s">
        <v>61</v>
      </c>
      <c r="C1399" s="15" t="s">
        <v>680</v>
      </c>
      <c r="D1399" s="15" t="s">
        <v>83</v>
      </c>
      <c r="E1399" s="15" t="s">
        <v>86</v>
      </c>
      <c r="F1399" s="15" t="s">
        <v>93</v>
      </c>
      <c r="G1399" s="15" t="s">
        <v>98</v>
      </c>
      <c r="H1399" s="15">
        <v>80000000</v>
      </c>
      <c r="I1399" s="15">
        <v>80000000</v>
      </c>
      <c r="J1399" s="15" t="s">
        <v>32</v>
      </c>
      <c r="K1399" s="15" t="s">
        <v>33</v>
      </c>
      <c r="L1399" s="6" t="s">
        <v>103</v>
      </c>
    </row>
    <row r="1400" spans="2:12" ht="45">
      <c r="B1400" s="5" t="s">
        <v>50</v>
      </c>
      <c r="C1400" s="15" t="s">
        <v>204</v>
      </c>
      <c r="D1400" s="15" t="s">
        <v>83</v>
      </c>
      <c r="E1400" s="15" t="s">
        <v>86</v>
      </c>
      <c r="F1400" s="15" t="s">
        <v>95</v>
      </c>
      <c r="G1400" s="15" t="s">
        <v>98</v>
      </c>
      <c r="H1400" s="15">
        <v>50000000</v>
      </c>
      <c r="I1400" s="15">
        <v>50000000</v>
      </c>
      <c r="J1400" s="15" t="s">
        <v>32</v>
      </c>
      <c r="K1400" s="15" t="s">
        <v>33</v>
      </c>
      <c r="L1400" s="6" t="s">
        <v>103</v>
      </c>
    </row>
    <row r="1401" spans="2:12" ht="60">
      <c r="B1401" s="5" t="s">
        <v>37</v>
      </c>
      <c r="C1401" s="15" t="s">
        <v>275</v>
      </c>
      <c r="D1401" s="15" t="s">
        <v>75</v>
      </c>
      <c r="E1401" s="15" t="s">
        <v>86</v>
      </c>
      <c r="F1401" s="15" t="s">
        <v>93</v>
      </c>
      <c r="G1401" s="15" t="s">
        <v>98</v>
      </c>
      <c r="H1401" s="15">
        <v>30000000</v>
      </c>
      <c r="I1401" s="15">
        <v>30000000</v>
      </c>
      <c r="J1401" s="15" t="s">
        <v>32</v>
      </c>
      <c r="K1401" s="15" t="s">
        <v>33</v>
      </c>
      <c r="L1401" s="6" t="s">
        <v>103</v>
      </c>
    </row>
    <row r="1402" spans="2:12" ht="60">
      <c r="B1402" s="5" t="s">
        <v>44</v>
      </c>
      <c r="C1402" s="15" t="s">
        <v>681</v>
      </c>
      <c r="D1402" s="15" t="s">
        <v>83</v>
      </c>
      <c r="E1402" s="15" t="s">
        <v>86</v>
      </c>
      <c r="F1402" s="15" t="s">
        <v>93</v>
      </c>
      <c r="G1402" s="15" t="s">
        <v>98</v>
      </c>
      <c r="H1402" s="15">
        <v>20000000</v>
      </c>
      <c r="I1402" s="15">
        <v>20000000</v>
      </c>
      <c r="J1402" s="15" t="s">
        <v>32</v>
      </c>
      <c r="K1402" s="15" t="s">
        <v>33</v>
      </c>
      <c r="L1402" s="6" t="s">
        <v>103</v>
      </c>
    </row>
    <row r="1403" spans="2:12" ht="60">
      <c r="B1403" s="5">
        <v>80131506</v>
      </c>
      <c r="C1403" s="15" t="s">
        <v>682</v>
      </c>
      <c r="D1403" s="15" t="s">
        <v>83</v>
      </c>
      <c r="E1403" s="15" t="s">
        <v>86</v>
      </c>
      <c r="F1403" s="15" t="s">
        <v>93</v>
      </c>
      <c r="G1403" s="15" t="s">
        <v>98</v>
      </c>
      <c r="H1403" s="15">
        <v>5000000</v>
      </c>
      <c r="I1403" s="15">
        <v>5000000</v>
      </c>
      <c r="J1403" s="15" t="s">
        <v>32</v>
      </c>
      <c r="K1403" s="15" t="s">
        <v>33</v>
      </c>
      <c r="L1403" s="6" t="s">
        <v>103</v>
      </c>
    </row>
    <row r="1404" spans="2:12" ht="45">
      <c r="B1404" s="5" t="s">
        <v>45</v>
      </c>
      <c r="C1404" s="15" t="s">
        <v>186</v>
      </c>
      <c r="D1404" s="15" t="s">
        <v>83</v>
      </c>
      <c r="E1404" s="15" t="s">
        <v>87</v>
      </c>
      <c r="F1404" s="15" t="s">
        <v>95</v>
      </c>
      <c r="G1404" s="15" t="s">
        <v>98</v>
      </c>
      <c r="H1404" s="15">
        <v>5000000</v>
      </c>
      <c r="I1404" s="15">
        <v>5000000</v>
      </c>
      <c r="J1404" s="15" t="s">
        <v>32</v>
      </c>
      <c r="K1404" s="15" t="s">
        <v>33</v>
      </c>
      <c r="L1404" s="6" t="s">
        <v>103</v>
      </c>
    </row>
    <row r="1405" spans="2:12" ht="105">
      <c r="B1405" s="5">
        <v>94131500</v>
      </c>
      <c r="C1405" s="15" t="s">
        <v>992</v>
      </c>
      <c r="D1405" s="15" t="s">
        <v>77</v>
      </c>
      <c r="E1405" s="15" t="s">
        <v>86</v>
      </c>
      <c r="F1405" s="15" t="s">
        <v>92</v>
      </c>
      <c r="G1405" s="15" t="s">
        <v>98</v>
      </c>
      <c r="H1405" s="15">
        <v>4000000</v>
      </c>
      <c r="I1405" s="15">
        <v>4000000</v>
      </c>
      <c r="J1405" s="15" t="s">
        <v>32</v>
      </c>
      <c r="K1405" s="15" t="s">
        <v>33</v>
      </c>
      <c r="L1405" s="6" t="s">
        <v>103</v>
      </c>
    </row>
    <row r="1406" spans="2:12" ht="45">
      <c r="B1406" s="5">
        <v>94131500</v>
      </c>
      <c r="C1406" s="15" t="s">
        <v>334</v>
      </c>
      <c r="D1406" s="15" t="s">
        <v>77</v>
      </c>
      <c r="E1406" s="15" t="s">
        <v>86</v>
      </c>
      <c r="F1406" s="15" t="s">
        <v>92</v>
      </c>
      <c r="G1406" s="15" t="s">
        <v>98</v>
      </c>
      <c r="H1406" s="15">
        <v>22074325</v>
      </c>
      <c r="I1406" s="15">
        <v>22074325</v>
      </c>
      <c r="J1406" s="15" t="s">
        <v>32</v>
      </c>
      <c r="K1406" s="15" t="s">
        <v>33</v>
      </c>
      <c r="L1406" s="6" t="s">
        <v>103</v>
      </c>
    </row>
    <row r="1407" spans="2:12" ht="105">
      <c r="B1407" s="5">
        <v>94131500</v>
      </c>
      <c r="C1407" s="15" t="s">
        <v>333</v>
      </c>
      <c r="D1407" s="15" t="s">
        <v>77</v>
      </c>
      <c r="E1407" s="15" t="s">
        <v>86</v>
      </c>
      <c r="F1407" s="15" t="s">
        <v>92</v>
      </c>
      <c r="G1407" s="15" t="s">
        <v>98</v>
      </c>
      <c r="H1407" s="15">
        <v>70000000</v>
      </c>
      <c r="I1407" s="15">
        <v>70000000</v>
      </c>
      <c r="J1407" s="15" t="s">
        <v>32</v>
      </c>
      <c r="K1407" s="15" t="s">
        <v>33</v>
      </c>
      <c r="L1407" s="6" t="s">
        <v>103</v>
      </c>
    </row>
    <row r="1408" spans="2:12" ht="45">
      <c r="B1408" s="5" t="s">
        <v>42</v>
      </c>
      <c r="C1408" s="15" t="s">
        <v>990</v>
      </c>
      <c r="D1408" s="15" t="s">
        <v>74</v>
      </c>
      <c r="E1408" s="15" t="s">
        <v>86</v>
      </c>
      <c r="F1408" s="15" t="s">
        <v>95</v>
      </c>
      <c r="G1408" s="15" t="s">
        <v>98</v>
      </c>
      <c r="H1408" s="15">
        <v>13125000</v>
      </c>
      <c r="I1408" s="15">
        <v>13125000</v>
      </c>
      <c r="J1408" s="15" t="s">
        <v>32</v>
      </c>
      <c r="K1408" s="15" t="s">
        <v>33</v>
      </c>
      <c r="L1408" s="6" t="s">
        <v>103</v>
      </c>
    </row>
    <row r="1409" spans="2:12" ht="75">
      <c r="B1409" s="5">
        <v>94131500</v>
      </c>
      <c r="C1409" s="15" t="s">
        <v>993</v>
      </c>
      <c r="D1409" s="15" t="s">
        <v>81</v>
      </c>
      <c r="E1409" s="15" t="s">
        <v>86</v>
      </c>
      <c r="F1409" s="15" t="s">
        <v>92</v>
      </c>
      <c r="G1409" s="15" t="s">
        <v>98</v>
      </c>
      <c r="H1409" s="15">
        <v>20000000</v>
      </c>
      <c r="I1409" s="15">
        <v>20000000</v>
      </c>
      <c r="J1409" s="15" t="s">
        <v>32</v>
      </c>
      <c r="K1409" s="15" t="s">
        <v>33</v>
      </c>
      <c r="L1409" s="6" t="s">
        <v>110</v>
      </c>
    </row>
    <row r="1410" spans="2:12" ht="60">
      <c r="B1410" s="5">
        <v>94131500</v>
      </c>
      <c r="C1410" s="15" t="s">
        <v>443</v>
      </c>
      <c r="D1410" s="15" t="s">
        <v>81</v>
      </c>
      <c r="E1410" s="15" t="s">
        <v>86</v>
      </c>
      <c r="F1410" s="15" t="s">
        <v>92</v>
      </c>
      <c r="G1410" s="15" t="s">
        <v>98</v>
      </c>
      <c r="H1410" s="15">
        <v>5000000</v>
      </c>
      <c r="I1410" s="15">
        <v>5000000</v>
      </c>
      <c r="J1410" s="15" t="s">
        <v>32</v>
      </c>
      <c r="K1410" s="15" t="s">
        <v>33</v>
      </c>
      <c r="L1410" s="6" t="s">
        <v>101</v>
      </c>
    </row>
    <row r="1411" spans="2:12" ht="75">
      <c r="B1411" s="5" t="s">
        <v>61</v>
      </c>
      <c r="C1411" s="15" t="s">
        <v>441</v>
      </c>
      <c r="D1411" s="15" t="s">
        <v>74</v>
      </c>
      <c r="E1411" s="15" t="s">
        <v>86</v>
      </c>
      <c r="F1411" s="15" t="s">
        <v>93</v>
      </c>
      <c r="G1411" s="15" t="s">
        <v>98</v>
      </c>
      <c r="H1411" s="15">
        <v>8000000</v>
      </c>
      <c r="I1411" s="15">
        <v>8000000</v>
      </c>
      <c r="J1411" s="15" t="s">
        <v>32</v>
      </c>
      <c r="K1411" s="15" t="s">
        <v>33</v>
      </c>
      <c r="L1411" s="6" t="s">
        <v>101</v>
      </c>
    </row>
    <row r="1412" spans="2:12" ht="60">
      <c r="B1412" s="5" t="s">
        <v>42</v>
      </c>
      <c r="C1412" s="15" t="s">
        <v>797</v>
      </c>
      <c r="D1412" s="15" t="s">
        <v>74</v>
      </c>
      <c r="E1412" s="15" t="s">
        <v>86</v>
      </c>
      <c r="F1412" s="15" t="s">
        <v>95</v>
      </c>
      <c r="G1412" s="15" t="s">
        <v>98</v>
      </c>
      <c r="H1412" s="15">
        <v>30000000</v>
      </c>
      <c r="I1412" s="15">
        <v>30000000</v>
      </c>
      <c r="J1412" s="15" t="s">
        <v>32</v>
      </c>
      <c r="K1412" s="15" t="s">
        <v>33</v>
      </c>
      <c r="L1412" s="6" t="s">
        <v>101</v>
      </c>
    </row>
    <row r="1413" spans="2:12" ht="105">
      <c r="B1413" s="5">
        <v>94131500</v>
      </c>
      <c r="C1413" s="15" t="s">
        <v>937</v>
      </c>
      <c r="D1413" s="15" t="s">
        <v>74</v>
      </c>
      <c r="E1413" s="15" t="s">
        <v>86</v>
      </c>
      <c r="F1413" s="15" t="s">
        <v>92</v>
      </c>
      <c r="G1413" s="15" t="s">
        <v>99</v>
      </c>
      <c r="H1413" s="15">
        <f>1500000-100000</f>
        <v>1400000</v>
      </c>
      <c r="I1413" s="15">
        <f>1500000-100000</f>
        <v>1400000</v>
      </c>
      <c r="J1413" s="15" t="s">
        <v>32</v>
      </c>
      <c r="K1413" s="15" t="s">
        <v>33</v>
      </c>
      <c r="L1413" s="6" t="s">
        <v>108</v>
      </c>
    </row>
    <row r="1414" spans="2:12" ht="105">
      <c r="B1414" s="5">
        <v>94131500</v>
      </c>
      <c r="C1414" s="15" t="s">
        <v>467</v>
      </c>
      <c r="D1414" s="15" t="s">
        <v>80</v>
      </c>
      <c r="E1414" s="15" t="s">
        <v>86</v>
      </c>
      <c r="F1414" s="15" t="s">
        <v>92</v>
      </c>
      <c r="G1414" s="15" t="s">
        <v>98</v>
      </c>
      <c r="H1414" s="15">
        <f>20000000+20000000+1500000+21000000+30417232+34982768-65400000-1401000-25000000-14500000-8943000-3996268-8400000</f>
        <v>259732</v>
      </c>
      <c r="I1414" s="15">
        <f>20000000+20000000+1500000+21000000+30417232+34982768-65400000-1401000-25000000-14500000-8943000-3996268-8400000</f>
        <v>259732</v>
      </c>
      <c r="J1414" s="15" t="s">
        <v>32</v>
      </c>
      <c r="K1414" s="15" t="s">
        <v>33</v>
      </c>
      <c r="L1414" s="6" t="s">
        <v>101</v>
      </c>
    </row>
    <row r="1415" spans="2:12" ht="135">
      <c r="B1415" s="5">
        <v>94131500</v>
      </c>
      <c r="C1415" s="15" t="s">
        <v>907</v>
      </c>
      <c r="D1415" s="15" t="s">
        <v>74</v>
      </c>
      <c r="E1415" s="15" t="s">
        <v>86</v>
      </c>
      <c r="F1415" s="15" t="s">
        <v>92</v>
      </c>
      <c r="G1415" s="15" t="s">
        <v>98</v>
      </c>
      <c r="H1415" s="15">
        <v>8400000</v>
      </c>
      <c r="I1415" s="15">
        <v>8400000</v>
      </c>
      <c r="J1415" s="15" t="s">
        <v>32</v>
      </c>
      <c r="K1415" s="15" t="s">
        <v>33</v>
      </c>
      <c r="L1415" s="6" t="s">
        <v>104</v>
      </c>
    </row>
    <row r="1416" spans="2:12" ht="135">
      <c r="B1416" s="5">
        <v>94131500</v>
      </c>
      <c r="C1416" s="15" t="s">
        <v>907</v>
      </c>
      <c r="D1416" s="15" t="s">
        <v>74</v>
      </c>
      <c r="E1416" s="15" t="s">
        <v>86</v>
      </c>
      <c r="F1416" s="15" t="s">
        <v>92</v>
      </c>
      <c r="G1416" s="15" t="s">
        <v>98</v>
      </c>
      <c r="H1416" s="15">
        <v>1401000</v>
      </c>
      <c r="I1416" s="15">
        <v>1401000</v>
      </c>
      <c r="J1416" s="15" t="s">
        <v>32</v>
      </c>
      <c r="K1416" s="15" t="s">
        <v>33</v>
      </c>
      <c r="L1416" s="6" t="s">
        <v>104</v>
      </c>
    </row>
    <row r="1417" spans="2:12" ht="135">
      <c r="B1417" s="5">
        <v>94131500</v>
      </c>
      <c r="C1417" s="15" t="s">
        <v>907</v>
      </c>
      <c r="D1417" s="15" t="s">
        <v>74</v>
      </c>
      <c r="E1417" s="15" t="s">
        <v>86</v>
      </c>
      <c r="F1417" s="15" t="s">
        <v>92</v>
      </c>
      <c r="G1417" s="15" t="s">
        <v>98</v>
      </c>
      <c r="H1417" s="15">
        <v>25000000</v>
      </c>
      <c r="I1417" s="15">
        <v>25000000</v>
      </c>
      <c r="J1417" s="15" t="s">
        <v>32</v>
      </c>
      <c r="K1417" s="15" t="s">
        <v>33</v>
      </c>
      <c r="L1417" s="6" t="s">
        <v>104</v>
      </c>
    </row>
    <row r="1418" spans="2:12" ht="135">
      <c r="B1418" s="5">
        <v>94131500</v>
      </c>
      <c r="C1418" s="15" t="s">
        <v>907</v>
      </c>
      <c r="D1418" s="15" t="s">
        <v>74</v>
      </c>
      <c r="E1418" s="15" t="s">
        <v>86</v>
      </c>
      <c r="F1418" s="15" t="s">
        <v>92</v>
      </c>
      <c r="G1418" s="15" t="s">
        <v>98</v>
      </c>
      <c r="H1418" s="15">
        <v>14500000</v>
      </c>
      <c r="I1418" s="15">
        <v>14500000</v>
      </c>
      <c r="J1418" s="15" t="s">
        <v>32</v>
      </c>
      <c r="K1418" s="15" t="s">
        <v>33</v>
      </c>
      <c r="L1418" s="6" t="s">
        <v>104</v>
      </c>
    </row>
    <row r="1419" spans="2:12" ht="135">
      <c r="B1419" s="5">
        <v>94131500</v>
      </c>
      <c r="C1419" s="15" t="s">
        <v>907</v>
      </c>
      <c r="D1419" s="15" t="s">
        <v>74</v>
      </c>
      <c r="E1419" s="15" t="s">
        <v>86</v>
      </c>
      <c r="F1419" s="15" t="s">
        <v>92</v>
      </c>
      <c r="G1419" s="15" t="s">
        <v>98</v>
      </c>
      <c r="H1419" s="15">
        <v>8943000</v>
      </c>
      <c r="I1419" s="15">
        <v>8943000</v>
      </c>
      <c r="J1419" s="15" t="s">
        <v>32</v>
      </c>
      <c r="K1419" s="15" t="s">
        <v>33</v>
      </c>
      <c r="L1419" s="6" t="s">
        <v>104</v>
      </c>
    </row>
    <row r="1420" spans="2:12" ht="135">
      <c r="B1420" s="5">
        <v>94131500</v>
      </c>
      <c r="C1420" s="15" t="s">
        <v>907</v>
      </c>
      <c r="D1420" s="15" t="s">
        <v>74</v>
      </c>
      <c r="E1420" s="15" t="s">
        <v>86</v>
      </c>
      <c r="F1420" s="15" t="s">
        <v>92</v>
      </c>
      <c r="G1420" s="15" t="s">
        <v>98</v>
      </c>
      <c r="H1420" s="15">
        <v>3996268</v>
      </c>
      <c r="I1420" s="15">
        <v>3996268</v>
      </c>
      <c r="J1420" s="15" t="s">
        <v>32</v>
      </c>
      <c r="K1420" s="15" t="s">
        <v>33</v>
      </c>
      <c r="L1420" s="6" t="s">
        <v>104</v>
      </c>
    </row>
    <row r="1421" spans="2:12" ht="105">
      <c r="B1421" s="5">
        <v>94131500</v>
      </c>
      <c r="C1421" s="15" t="s">
        <v>683</v>
      </c>
      <c r="D1421" s="15" t="s">
        <v>81</v>
      </c>
      <c r="E1421" s="15" t="s">
        <v>86</v>
      </c>
      <c r="F1421" s="15" t="s">
        <v>92</v>
      </c>
      <c r="G1421" s="15" t="s">
        <v>98</v>
      </c>
      <c r="H1421" s="15">
        <v>475000000</v>
      </c>
      <c r="I1421" s="15">
        <v>475000000</v>
      </c>
      <c r="J1421" s="15" t="s">
        <v>32</v>
      </c>
      <c r="K1421" s="15" t="s">
        <v>33</v>
      </c>
      <c r="L1421" s="6" t="s">
        <v>101</v>
      </c>
    </row>
    <row r="1422" spans="2:12" ht="90">
      <c r="B1422" s="5">
        <v>94131500</v>
      </c>
      <c r="C1422" s="15" t="s">
        <v>684</v>
      </c>
      <c r="D1422" s="15" t="s">
        <v>77</v>
      </c>
      <c r="E1422" s="15" t="s">
        <v>87</v>
      </c>
      <c r="F1422" s="15" t="s">
        <v>92</v>
      </c>
      <c r="G1422" s="15" t="s">
        <v>98</v>
      </c>
      <c r="H1422" s="15">
        <v>285000000</v>
      </c>
      <c r="I1422" s="15">
        <v>285000000</v>
      </c>
      <c r="J1422" s="15" t="s">
        <v>32</v>
      </c>
      <c r="K1422" s="15" t="s">
        <v>33</v>
      </c>
      <c r="L1422" s="6" t="s">
        <v>101</v>
      </c>
    </row>
    <row r="1423" spans="2:12" ht="75">
      <c r="B1423" s="5" t="s">
        <v>69</v>
      </c>
      <c r="C1423" s="15" t="s">
        <v>484</v>
      </c>
      <c r="D1423" s="15" t="s">
        <v>78</v>
      </c>
      <c r="E1423" s="15" t="s">
        <v>86</v>
      </c>
      <c r="F1423" s="15" t="s">
        <v>93</v>
      </c>
      <c r="G1423" s="15" t="s">
        <v>98</v>
      </c>
      <c r="H1423" s="15">
        <v>14091619</v>
      </c>
      <c r="I1423" s="15">
        <v>14091619</v>
      </c>
      <c r="J1423" s="15" t="s">
        <v>32</v>
      </c>
      <c r="K1423" s="15" t="s">
        <v>33</v>
      </c>
      <c r="L1423" s="6" t="s">
        <v>107</v>
      </c>
    </row>
    <row r="1424" spans="2:12" ht="90">
      <c r="B1424" s="5">
        <v>80111601</v>
      </c>
      <c r="C1424" s="15" t="s">
        <v>685</v>
      </c>
      <c r="D1424" s="15" t="s">
        <v>77</v>
      </c>
      <c r="E1424" s="15" t="s">
        <v>87</v>
      </c>
      <c r="F1424" s="15" t="s">
        <v>92</v>
      </c>
      <c r="G1424" s="15" t="s">
        <v>98</v>
      </c>
      <c r="H1424" s="15">
        <v>40000000</v>
      </c>
      <c r="I1424" s="15">
        <v>40000000</v>
      </c>
      <c r="J1424" s="15" t="s">
        <v>32</v>
      </c>
      <c r="K1424" s="15" t="s">
        <v>33</v>
      </c>
      <c r="L1424" s="6" t="s">
        <v>102</v>
      </c>
    </row>
    <row r="1425" spans="2:12" ht="60">
      <c r="B1425" s="5">
        <v>94131500</v>
      </c>
      <c r="C1425" s="15" t="s">
        <v>686</v>
      </c>
      <c r="D1425" s="15" t="s">
        <v>77</v>
      </c>
      <c r="E1425" s="15" t="s">
        <v>87</v>
      </c>
      <c r="F1425" s="15" t="s">
        <v>92</v>
      </c>
      <c r="G1425" s="15" t="s">
        <v>98</v>
      </c>
      <c r="H1425" s="15">
        <v>50000000</v>
      </c>
      <c r="I1425" s="15">
        <v>50000000</v>
      </c>
      <c r="J1425" s="15" t="s">
        <v>32</v>
      </c>
      <c r="K1425" s="15" t="s">
        <v>33</v>
      </c>
      <c r="L1425" s="6" t="s">
        <v>108</v>
      </c>
    </row>
    <row r="1426" spans="2:12" ht="45">
      <c r="B1426" s="5" t="s">
        <v>42</v>
      </c>
      <c r="C1426" s="15" t="s">
        <v>990</v>
      </c>
      <c r="D1426" s="15" t="s">
        <v>74</v>
      </c>
      <c r="E1426" s="15" t="s">
        <v>86</v>
      </c>
      <c r="F1426" s="15" t="s">
        <v>95</v>
      </c>
      <c r="G1426" s="15" t="s">
        <v>98</v>
      </c>
      <c r="H1426" s="15">
        <f>174000000+6000000-30000000-49400000-2000000-65000000-23010000</f>
        <v>10590000</v>
      </c>
      <c r="I1426" s="15">
        <f>174000000+6000000-30000000-49400000-2000000-65000000-23010000</f>
        <v>10590000</v>
      </c>
      <c r="J1426" s="15" t="s">
        <v>32</v>
      </c>
      <c r="K1426" s="15" t="s">
        <v>33</v>
      </c>
      <c r="L1426" s="6" t="s">
        <v>103</v>
      </c>
    </row>
    <row r="1427" spans="2:12" ht="75">
      <c r="B1427" s="5" t="s">
        <v>56</v>
      </c>
      <c r="C1427" s="15" t="s">
        <v>304</v>
      </c>
      <c r="D1427" s="15" t="s">
        <v>75</v>
      </c>
      <c r="E1427" s="15" t="s">
        <v>86</v>
      </c>
      <c r="F1427" s="15" t="s">
        <v>93</v>
      </c>
      <c r="G1427" s="15" t="s">
        <v>98</v>
      </c>
      <c r="H1427" s="15">
        <v>120000000</v>
      </c>
      <c r="I1427" s="15">
        <v>120000000</v>
      </c>
      <c r="J1427" s="15" t="s">
        <v>32</v>
      </c>
      <c r="K1427" s="15" t="s">
        <v>33</v>
      </c>
      <c r="L1427" s="6" t="s">
        <v>100</v>
      </c>
    </row>
    <row r="1428" spans="2:12" ht="90">
      <c r="B1428" s="5">
        <v>94131500</v>
      </c>
      <c r="C1428" s="15" t="s">
        <v>255</v>
      </c>
      <c r="D1428" s="15" t="s">
        <v>77</v>
      </c>
      <c r="E1428" s="15" t="s">
        <v>87</v>
      </c>
      <c r="F1428" s="15" t="s">
        <v>92</v>
      </c>
      <c r="G1428" s="15" t="s">
        <v>98</v>
      </c>
      <c r="H1428" s="15">
        <f>309830617+300000000+185000000+174000000-156074800-272555817-90200000</f>
        <v>450000000</v>
      </c>
      <c r="I1428" s="15">
        <f>309830617+300000000+185000000+174000000-156074800-272555817-90200000</f>
        <v>450000000</v>
      </c>
      <c r="J1428" s="15" t="s">
        <v>32</v>
      </c>
      <c r="K1428" s="15" t="s">
        <v>33</v>
      </c>
      <c r="L1428" s="6" t="s">
        <v>101</v>
      </c>
    </row>
    <row r="1429" spans="2:12" ht="90">
      <c r="B1429" s="5">
        <v>801116</v>
      </c>
      <c r="C1429" s="15" t="s">
        <v>255</v>
      </c>
      <c r="D1429" s="15" t="s">
        <v>77</v>
      </c>
      <c r="E1429" s="15" t="s">
        <v>87</v>
      </c>
      <c r="F1429" s="15" t="s">
        <v>92</v>
      </c>
      <c r="G1429" s="15" t="s">
        <v>98</v>
      </c>
      <c r="H1429" s="15">
        <v>90200000</v>
      </c>
      <c r="I1429" s="15">
        <v>90200000</v>
      </c>
      <c r="J1429" s="15" t="s">
        <v>32</v>
      </c>
      <c r="K1429" s="15" t="s">
        <v>33</v>
      </c>
      <c r="L1429" s="6" t="s">
        <v>100</v>
      </c>
    </row>
    <row r="1430" spans="2:12" ht="90">
      <c r="B1430" s="5">
        <v>94131500</v>
      </c>
      <c r="C1430" s="15" t="s">
        <v>255</v>
      </c>
      <c r="D1430" s="15" t="s">
        <v>77</v>
      </c>
      <c r="E1430" s="15" t="s">
        <v>87</v>
      </c>
      <c r="F1430" s="15" t="s">
        <v>92</v>
      </c>
      <c r="G1430" s="15" t="s">
        <v>98</v>
      </c>
      <c r="H1430" s="15">
        <v>272555817</v>
      </c>
      <c r="I1430" s="15">
        <v>272555817</v>
      </c>
      <c r="J1430" s="15" t="s">
        <v>32</v>
      </c>
      <c r="K1430" s="15" t="s">
        <v>33</v>
      </c>
      <c r="L1430" s="6" t="s">
        <v>100</v>
      </c>
    </row>
    <row r="1431" spans="2:12" ht="90">
      <c r="B1431" s="5">
        <v>94131500</v>
      </c>
      <c r="C1431" s="15" t="s">
        <v>255</v>
      </c>
      <c r="D1431" s="15" t="s">
        <v>77</v>
      </c>
      <c r="E1431" s="15" t="s">
        <v>87</v>
      </c>
      <c r="F1431" s="15" t="s">
        <v>92</v>
      </c>
      <c r="G1431" s="15" t="s">
        <v>98</v>
      </c>
      <c r="H1431" s="15">
        <v>156074800</v>
      </c>
      <c r="I1431" s="15">
        <v>156074800</v>
      </c>
      <c r="J1431" s="15" t="s">
        <v>32</v>
      </c>
      <c r="K1431" s="15" t="s">
        <v>33</v>
      </c>
      <c r="L1431" s="6" t="s">
        <v>101</v>
      </c>
    </row>
    <row r="1432" spans="2:12" ht="90">
      <c r="B1432" s="5">
        <v>94131500</v>
      </c>
      <c r="C1432" s="15" t="s">
        <v>687</v>
      </c>
      <c r="D1432" s="15" t="s">
        <v>77</v>
      </c>
      <c r="E1432" s="15" t="s">
        <v>87</v>
      </c>
      <c r="F1432" s="15" t="s">
        <v>92</v>
      </c>
      <c r="G1432" s="15" t="s">
        <v>98</v>
      </c>
      <c r="H1432" s="15">
        <v>380000000</v>
      </c>
      <c r="I1432" s="15">
        <v>380000000</v>
      </c>
      <c r="J1432" s="15" t="s">
        <v>32</v>
      </c>
      <c r="K1432" s="15" t="s">
        <v>33</v>
      </c>
      <c r="L1432" s="6" t="s">
        <v>101</v>
      </c>
    </row>
    <row r="1433" spans="2:12" ht="45">
      <c r="B1433" s="5">
        <v>94131500</v>
      </c>
      <c r="C1433" s="15" t="s">
        <v>994</v>
      </c>
      <c r="D1433" s="15" t="s">
        <v>77</v>
      </c>
      <c r="E1433" s="15" t="s">
        <v>87</v>
      </c>
      <c r="F1433" s="15" t="s">
        <v>92</v>
      </c>
      <c r="G1433" s="15" t="s">
        <v>98</v>
      </c>
      <c r="H1433" s="15">
        <v>70000000</v>
      </c>
      <c r="I1433" s="15">
        <v>70000000</v>
      </c>
      <c r="J1433" s="15" t="s">
        <v>32</v>
      </c>
      <c r="K1433" s="15" t="s">
        <v>33</v>
      </c>
      <c r="L1433" s="6" t="s">
        <v>101</v>
      </c>
    </row>
    <row r="1434" spans="2:12" ht="75">
      <c r="B1434" s="5">
        <v>94131500</v>
      </c>
      <c r="C1434" s="15" t="s">
        <v>995</v>
      </c>
      <c r="D1434" s="15" t="s">
        <v>79</v>
      </c>
      <c r="E1434" s="15" t="s">
        <v>87</v>
      </c>
      <c r="F1434" s="15" t="s">
        <v>92</v>
      </c>
      <c r="G1434" s="15" t="s">
        <v>98</v>
      </c>
      <c r="H1434" s="15">
        <v>49710000</v>
      </c>
      <c r="I1434" s="15">
        <v>49710000</v>
      </c>
      <c r="J1434" s="15" t="s">
        <v>32</v>
      </c>
      <c r="K1434" s="15" t="s">
        <v>33</v>
      </c>
      <c r="L1434" s="6" t="s">
        <v>101</v>
      </c>
    </row>
    <row r="1435" spans="2:12" ht="75">
      <c r="B1435" s="5">
        <v>94131500</v>
      </c>
      <c r="C1435" s="15" t="s">
        <v>995</v>
      </c>
      <c r="D1435" s="15" t="s">
        <v>79</v>
      </c>
      <c r="E1435" s="15" t="s">
        <v>87</v>
      </c>
      <c r="F1435" s="15" t="s">
        <v>92</v>
      </c>
      <c r="G1435" s="15" t="s">
        <v>98</v>
      </c>
      <c r="H1435" s="15">
        <v>290000</v>
      </c>
      <c r="I1435" s="15">
        <v>290000</v>
      </c>
      <c r="J1435" s="15" t="s">
        <v>32</v>
      </c>
      <c r="K1435" s="15" t="s">
        <v>33</v>
      </c>
      <c r="L1435" s="6" t="s">
        <v>101</v>
      </c>
    </row>
    <row r="1436" spans="2:12" ht="75">
      <c r="B1436" s="5">
        <v>94131500</v>
      </c>
      <c r="C1436" s="15" t="s">
        <v>688</v>
      </c>
      <c r="D1436" s="15" t="s">
        <v>77</v>
      </c>
      <c r="E1436" s="15" t="s">
        <v>87</v>
      </c>
      <c r="F1436" s="15" t="s">
        <v>92</v>
      </c>
      <c r="G1436" s="15" t="s">
        <v>98</v>
      </c>
      <c r="H1436" s="15">
        <v>170000000</v>
      </c>
      <c r="I1436" s="15">
        <v>170000000</v>
      </c>
      <c r="J1436" s="15" t="s">
        <v>32</v>
      </c>
      <c r="K1436" s="15" t="s">
        <v>33</v>
      </c>
      <c r="L1436" s="6" t="s">
        <v>101</v>
      </c>
    </row>
    <row r="1437" spans="2:12" ht="75">
      <c r="B1437" s="5">
        <v>94131500</v>
      </c>
      <c r="C1437" s="15" t="s">
        <v>689</v>
      </c>
      <c r="D1437" s="15" t="s">
        <v>77</v>
      </c>
      <c r="E1437" s="15" t="s">
        <v>87</v>
      </c>
      <c r="F1437" s="15" t="s">
        <v>92</v>
      </c>
      <c r="G1437" s="15" t="s">
        <v>98</v>
      </c>
      <c r="H1437" s="15">
        <v>266000000</v>
      </c>
      <c r="I1437" s="15">
        <v>266000000</v>
      </c>
      <c r="J1437" s="15" t="s">
        <v>32</v>
      </c>
      <c r="K1437" s="15" t="s">
        <v>33</v>
      </c>
      <c r="L1437" s="6" t="s">
        <v>101</v>
      </c>
    </row>
    <row r="1438" spans="2:12" ht="75">
      <c r="B1438" s="5">
        <v>82121500</v>
      </c>
      <c r="C1438" s="15" t="s">
        <v>305</v>
      </c>
      <c r="D1438" s="15" t="s">
        <v>79</v>
      </c>
      <c r="E1438" s="15" t="s">
        <v>86</v>
      </c>
      <c r="F1438" s="15" t="s">
        <v>95</v>
      </c>
      <c r="G1438" s="15" t="s">
        <v>98</v>
      </c>
      <c r="H1438" s="15">
        <v>62500000</v>
      </c>
      <c r="I1438" s="15">
        <v>62500000</v>
      </c>
      <c r="J1438" s="15" t="s">
        <v>32</v>
      </c>
      <c r="K1438" s="15" t="s">
        <v>33</v>
      </c>
      <c r="L1438" s="6" t="s">
        <v>100</v>
      </c>
    </row>
    <row r="1439" spans="2:12" ht="105">
      <c r="B1439" s="5">
        <v>94131500</v>
      </c>
      <c r="C1439" s="15" t="s">
        <v>936</v>
      </c>
      <c r="D1439" s="15" t="s">
        <v>84</v>
      </c>
      <c r="E1439" s="15" t="s">
        <v>86</v>
      </c>
      <c r="F1439" s="15" t="s">
        <v>92</v>
      </c>
      <c r="G1439" s="15" t="s">
        <v>98</v>
      </c>
      <c r="H1439" s="15">
        <v>17500000</v>
      </c>
      <c r="I1439" s="15">
        <v>17500000</v>
      </c>
      <c r="J1439" s="15" t="s">
        <v>32</v>
      </c>
      <c r="K1439" s="15" t="s">
        <v>33</v>
      </c>
      <c r="L1439" s="6" t="s">
        <v>100</v>
      </c>
    </row>
    <row r="1440" spans="2:12" ht="90">
      <c r="B1440" s="5">
        <v>94131500</v>
      </c>
      <c r="C1440" s="15" t="s">
        <v>996</v>
      </c>
      <c r="D1440" s="15" t="s">
        <v>77</v>
      </c>
      <c r="E1440" s="15" t="s">
        <v>87</v>
      </c>
      <c r="F1440" s="15" t="s">
        <v>92</v>
      </c>
      <c r="G1440" s="15" t="s">
        <v>98</v>
      </c>
      <c r="H1440" s="15">
        <v>130000000</v>
      </c>
      <c r="I1440" s="15">
        <v>130000000</v>
      </c>
      <c r="J1440" s="15" t="s">
        <v>32</v>
      </c>
      <c r="K1440" s="15" t="s">
        <v>33</v>
      </c>
      <c r="L1440" s="6" t="s">
        <v>110</v>
      </c>
    </row>
    <row r="1441" spans="2:12" ht="105">
      <c r="B1441" s="5">
        <v>94131500</v>
      </c>
      <c r="C1441" s="15" t="s">
        <v>690</v>
      </c>
      <c r="D1441" s="15" t="s">
        <v>77</v>
      </c>
      <c r="E1441" s="15" t="s">
        <v>87</v>
      </c>
      <c r="F1441" s="15" t="s">
        <v>92</v>
      </c>
      <c r="G1441" s="15" t="s">
        <v>98</v>
      </c>
      <c r="H1441" s="15">
        <v>20000000</v>
      </c>
      <c r="I1441" s="15">
        <v>20000000</v>
      </c>
      <c r="J1441" s="15" t="s">
        <v>32</v>
      </c>
      <c r="K1441" s="15" t="s">
        <v>33</v>
      </c>
      <c r="L1441" s="6" t="s">
        <v>110</v>
      </c>
    </row>
    <row r="1442" spans="2:12" ht="75">
      <c r="B1442" s="5">
        <v>94131500</v>
      </c>
      <c r="C1442" s="15" t="s">
        <v>934</v>
      </c>
      <c r="D1442" s="15" t="s">
        <v>77</v>
      </c>
      <c r="E1442" s="15" t="s">
        <v>87</v>
      </c>
      <c r="F1442" s="15" t="s">
        <v>92</v>
      </c>
      <c r="G1442" s="15" t="s">
        <v>98</v>
      </c>
      <c r="H1442" s="15">
        <v>4770000</v>
      </c>
      <c r="I1442" s="15">
        <v>4770000</v>
      </c>
      <c r="J1442" s="15" t="s">
        <v>32</v>
      </c>
      <c r="K1442" s="15" t="s">
        <v>33</v>
      </c>
      <c r="L1442" s="6" t="s">
        <v>107</v>
      </c>
    </row>
    <row r="1443" spans="2:12" ht="105">
      <c r="B1443" s="5">
        <v>94131500</v>
      </c>
      <c r="C1443" s="15" t="s">
        <v>937</v>
      </c>
      <c r="D1443" s="15" t="s">
        <v>74</v>
      </c>
      <c r="E1443" s="15" t="s">
        <v>86</v>
      </c>
      <c r="F1443" s="15" t="s">
        <v>92</v>
      </c>
      <c r="G1443" s="15" t="s">
        <v>99</v>
      </c>
      <c r="H1443" s="15">
        <f>32500000-31813911+17500000-4000000-3113168</f>
        <v>11072921</v>
      </c>
      <c r="I1443" s="15">
        <f>32500000-31813911+17500000-4000000-3113168</f>
        <v>11072921</v>
      </c>
      <c r="J1443" s="15" t="s">
        <v>32</v>
      </c>
      <c r="K1443" s="15" t="s">
        <v>33</v>
      </c>
      <c r="L1443" s="6" t="s">
        <v>108</v>
      </c>
    </row>
    <row r="1444" spans="2:12" ht="60">
      <c r="B1444" s="5">
        <v>94131500</v>
      </c>
      <c r="C1444" s="15" t="s">
        <v>674</v>
      </c>
      <c r="D1444" s="15" t="s">
        <v>74</v>
      </c>
      <c r="E1444" s="15" t="s">
        <v>86</v>
      </c>
      <c r="F1444" s="15" t="s">
        <v>92</v>
      </c>
      <c r="G1444" s="15" t="s">
        <v>98</v>
      </c>
      <c r="H1444" s="15">
        <f>8000000+8000000+1600000-10000000+1788236+10000000+3000000+4425675+5000000</f>
        <v>31813911</v>
      </c>
      <c r="I1444" s="15">
        <f>8000000+8000000+1600000-10000000+1788236+10000000+3000000+4425675+5000000</f>
        <v>31813911</v>
      </c>
      <c r="J1444" s="15" t="s">
        <v>32</v>
      </c>
      <c r="K1444" s="15" t="s">
        <v>33</v>
      </c>
      <c r="L1444" s="6" t="s">
        <v>100</v>
      </c>
    </row>
    <row r="1445" spans="2:12" ht="75">
      <c r="B1445" s="5">
        <v>82121500</v>
      </c>
      <c r="C1445" s="15" t="s">
        <v>793</v>
      </c>
      <c r="D1445" s="15" t="s">
        <v>80</v>
      </c>
      <c r="E1445" s="15" t="s">
        <v>86</v>
      </c>
      <c r="F1445" s="15" t="s">
        <v>95</v>
      </c>
      <c r="G1445" s="15" t="s">
        <v>98</v>
      </c>
      <c r="H1445" s="15">
        <f>15000000-8400000-4000000+8400000-10000000</f>
        <v>1000000</v>
      </c>
      <c r="I1445" s="15">
        <f>15000000-8400000-4000000+8400000-10000000</f>
        <v>1000000</v>
      </c>
      <c r="J1445" s="15" t="s">
        <v>32</v>
      </c>
      <c r="K1445" s="15" t="s">
        <v>33</v>
      </c>
      <c r="L1445" s="6" t="s">
        <v>100</v>
      </c>
    </row>
    <row r="1446" spans="2:12" ht="45">
      <c r="B1446" s="5">
        <v>94131500</v>
      </c>
      <c r="C1446" s="15" t="s">
        <v>691</v>
      </c>
      <c r="D1446" s="15" t="s">
        <v>80</v>
      </c>
      <c r="E1446" s="15" t="s">
        <v>86</v>
      </c>
      <c r="F1446" s="15" t="s">
        <v>92</v>
      </c>
      <c r="G1446" s="15" t="s">
        <v>98</v>
      </c>
      <c r="H1446" s="15">
        <v>10000000</v>
      </c>
      <c r="I1446" s="15">
        <v>10000000</v>
      </c>
      <c r="J1446" s="15" t="s">
        <v>32</v>
      </c>
      <c r="K1446" s="15" t="s">
        <v>33</v>
      </c>
      <c r="L1446" s="6" t="s">
        <v>101</v>
      </c>
    </row>
    <row r="1447" spans="2:12" ht="105">
      <c r="B1447" s="5">
        <v>80111601</v>
      </c>
      <c r="C1447" s="15" t="s">
        <v>796</v>
      </c>
      <c r="D1447" s="15" t="s">
        <v>80</v>
      </c>
      <c r="E1447" s="15" t="s">
        <v>86</v>
      </c>
      <c r="F1447" s="15" t="s">
        <v>92</v>
      </c>
      <c r="G1447" s="15" t="s">
        <v>98</v>
      </c>
      <c r="H1447" s="15">
        <v>2000000</v>
      </c>
      <c r="I1447" s="15">
        <v>2000000</v>
      </c>
      <c r="J1447" s="15" t="s">
        <v>32</v>
      </c>
      <c r="K1447" s="15" t="s">
        <v>33</v>
      </c>
      <c r="L1447" s="6" t="s">
        <v>102</v>
      </c>
    </row>
    <row r="1448" spans="2:12" ht="75">
      <c r="B1448" s="5">
        <v>80111601</v>
      </c>
      <c r="C1448" s="15" t="s">
        <v>692</v>
      </c>
      <c r="D1448" s="15" t="s">
        <v>80</v>
      </c>
      <c r="E1448" s="15" t="s">
        <v>86</v>
      </c>
      <c r="F1448" s="15" t="s">
        <v>92</v>
      </c>
      <c r="G1448" s="15" t="s">
        <v>98</v>
      </c>
      <c r="H1448" s="15">
        <v>7600000</v>
      </c>
      <c r="I1448" s="15">
        <v>7600000</v>
      </c>
      <c r="J1448" s="15" t="s">
        <v>32</v>
      </c>
      <c r="K1448" s="15" t="s">
        <v>33</v>
      </c>
      <c r="L1448" s="6" t="s">
        <v>102</v>
      </c>
    </row>
    <row r="1449" spans="2:12" ht="75">
      <c r="B1449" s="5">
        <v>80111601</v>
      </c>
      <c r="C1449" s="15" t="s">
        <v>985</v>
      </c>
      <c r="D1449" s="15" t="s">
        <v>80</v>
      </c>
      <c r="E1449" s="15" t="s">
        <v>86</v>
      </c>
      <c r="F1449" s="15" t="s">
        <v>92</v>
      </c>
      <c r="G1449" s="15" t="s">
        <v>98</v>
      </c>
      <c r="H1449" s="15">
        <v>1600000</v>
      </c>
      <c r="I1449" s="15">
        <v>1600000</v>
      </c>
      <c r="J1449" s="15" t="s">
        <v>32</v>
      </c>
      <c r="K1449" s="15" t="s">
        <v>33</v>
      </c>
      <c r="L1449" s="6" t="s">
        <v>110</v>
      </c>
    </row>
    <row r="1450" spans="2:12" ht="120">
      <c r="B1450" s="5">
        <v>801116</v>
      </c>
      <c r="C1450" s="15" t="s">
        <v>693</v>
      </c>
      <c r="D1450" s="15" t="s">
        <v>80</v>
      </c>
      <c r="E1450" s="15" t="s">
        <v>86</v>
      </c>
      <c r="F1450" s="15" t="s">
        <v>92</v>
      </c>
      <c r="G1450" s="15" t="s">
        <v>98</v>
      </c>
      <c r="H1450" s="15">
        <v>2400000</v>
      </c>
      <c r="I1450" s="15">
        <v>2400000</v>
      </c>
      <c r="J1450" s="15" t="s">
        <v>32</v>
      </c>
      <c r="K1450" s="15" t="s">
        <v>33</v>
      </c>
      <c r="L1450" s="6" t="s">
        <v>100</v>
      </c>
    </row>
    <row r="1451" spans="2:12" ht="75">
      <c r="B1451" s="5">
        <v>801116</v>
      </c>
      <c r="C1451" s="15" t="s">
        <v>997</v>
      </c>
      <c r="D1451" s="15" t="s">
        <v>80</v>
      </c>
      <c r="E1451" s="15" t="s">
        <v>86</v>
      </c>
      <c r="F1451" s="15" t="s">
        <v>92</v>
      </c>
      <c r="G1451" s="15" t="s">
        <v>98</v>
      </c>
      <c r="H1451" s="15">
        <v>1000000</v>
      </c>
      <c r="I1451" s="15">
        <v>1000000</v>
      </c>
      <c r="J1451" s="15" t="s">
        <v>32</v>
      </c>
      <c r="K1451" s="15" t="s">
        <v>33</v>
      </c>
      <c r="L1451" s="6" t="s">
        <v>100</v>
      </c>
    </row>
    <row r="1452" spans="2:12" ht="60">
      <c r="B1452" s="5">
        <v>94131500</v>
      </c>
      <c r="C1452" s="15" t="s">
        <v>443</v>
      </c>
      <c r="D1452" s="15" t="s">
        <v>81</v>
      </c>
      <c r="E1452" s="15" t="s">
        <v>86</v>
      </c>
      <c r="F1452" s="15" t="s">
        <v>92</v>
      </c>
      <c r="G1452" s="15" t="s">
        <v>98</v>
      </c>
      <c r="H1452" s="15">
        <v>15335000</v>
      </c>
      <c r="I1452" s="15">
        <v>15335000</v>
      </c>
      <c r="J1452" s="15" t="s">
        <v>32</v>
      </c>
      <c r="K1452" s="15" t="s">
        <v>33</v>
      </c>
      <c r="L1452" s="6" t="s">
        <v>101</v>
      </c>
    </row>
    <row r="1453" spans="2:12" ht="60">
      <c r="B1453" s="5">
        <v>94131500</v>
      </c>
      <c r="C1453" s="15" t="s">
        <v>443</v>
      </c>
      <c r="D1453" s="15" t="s">
        <v>81</v>
      </c>
      <c r="E1453" s="15" t="s">
        <v>86</v>
      </c>
      <c r="F1453" s="15" t="s">
        <v>92</v>
      </c>
      <c r="G1453" s="15" t="s">
        <v>99</v>
      </c>
      <c r="H1453" s="15">
        <v>59000000</v>
      </c>
      <c r="I1453" s="15">
        <v>59000000</v>
      </c>
      <c r="J1453" s="15" t="s">
        <v>32</v>
      </c>
      <c r="K1453" s="15" t="s">
        <v>33</v>
      </c>
      <c r="L1453" s="6" t="s">
        <v>101</v>
      </c>
    </row>
    <row r="1454" spans="2:12" ht="60">
      <c r="B1454" s="5">
        <v>94131500</v>
      </c>
      <c r="C1454" s="15" t="s">
        <v>443</v>
      </c>
      <c r="D1454" s="15" t="s">
        <v>81</v>
      </c>
      <c r="E1454" s="15" t="s">
        <v>86</v>
      </c>
      <c r="F1454" s="15" t="s">
        <v>92</v>
      </c>
      <c r="G1454" s="15" t="s">
        <v>98</v>
      </c>
      <c r="H1454" s="15">
        <v>4410000</v>
      </c>
      <c r="I1454" s="15">
        <v>4410000</v>
      </c>
      <c r="J1454" s="15" t="s">
        <v>32</v>
      </c>
      <c r="K1454" s="15" t="s">
        <v>33</v>
      </c>
      <c r="L1454" s="6" t="s">
        <v>101</v>
      </c>
    </row>
    <row r="1455" spans="2:12" ht="75">
      <c r="B1455" s="5">
        <v>78102200</v>
      </c>
      <c r="C1455" s="15" t="s">
        <v>998</v>
      </c>
      <c r="D1455" s="15" t="s">
        <v>82</v>
      </c>
      <c r="E1455" s="15" t="s">
        <v>86</v>
      </c>
      <c r="F1455" s="15" t="s">
        <v>95</v>
      </c>
      <c r="G1455" s="15" t="s">
        <v>98</v>
      </c>
      <c r="H1455" s="15">
        <v>10590000</v>
      </c>
      <c r="I1455" s="15">
        <v>10590000</v>
      </c>
      <c r="J1455" s="15" t="s">
        <v>32</v>
      </c>
      <c r="K1455" s="15" t="s">
        <v>33</v>
      </c>
      <c r="L1455" s="6" t="s">
        <v>100</v>
      </c>
    </row>
    <row r="1456" spans="2:12" ht="60">
      <c r="B1456" s="5">
        <v>80111601</v>
      </c>
      <c r="C1456" s="15" t="s">
        <v>694</v>
      </c>
      <c r="D1456" s="15" t="s">
        <v>82</v>
      </c>
      <c r="E1456" s="15" t="s">
        <v>86</v>
      </c>
      <c r="F1456" s="15" t="s">
        <v>92</v>
      </c>
      <c r="G1456" s="15" t="s">
        <v>98</v>
      </c>
      <c r="H1456" s="15">
        <v>2700000</v>
      </c>
      <c r="I1456" s="15">
        <v>2700000</v>
      </c>
      <c r="J1456" s="15" t="s">
        <v>32</v>
      </c>
      <c r="K1456" s="15" t="s">
        <v>33</v>
      </c>
      <c r="L1456" s="6" t="s">
        <v>101</v>
      </c>
    </row>
    <row r="1457" spans="2:12" ht="60">
      <c r="B1457" s="5">
        <v>80111601</v>
      </c>
      <c r="C1457" s="15" t="s">
        <v>694</v>
      </c>
      <c r="D1457" s="15" t="s">
        <v>82</v>
      </c>
      <c r="E1457" s="15" t="s">
        <v>86</v>
      </c>
      <c r="F1457" s="15" t="s">
        <v>92</v>
      </c>
      <c r="G1457" s="15" t="s">
        <v>98</v>
      </c>
      <c r="H1457" s="15">
        <v>2700000</v>
      </c>
      <c r="I1457" s="15">
        <v>2700000</v>
      </c>
      <c r="J1457" s="15" t="s">
        <v>32</v>
      </c>
      <c r="K1457" s="15" t="s">
        <v>33</v>
      </c>
      <c r="L1457" s="6" t="s">
        <v>101</v>
      </c>
    </row>
    <row r="1458" spans="2:12" ht="60">
      <c r="B1458" s="5">
        <v>80111601</v>
      </c>
      <c r="C1458" s="15" t="s">
        <v>694</v>
      </c>
      <c r="D1458" s="15" t="s">
        <v>74</v>
      </c>
      <c r="E1458" s="15" t="s">
        <v>86</v>
      </c>
      <c r="F1458" s="15" t="s">
        <v>92</v>
      </c>
      <c r="G1458" s="15" t="s">
        <v>98</v>
      </c>
      <c r="H1458" s="15">
        <v>2700000</v>
      </c>
      <c r="I1458" s="15">
        <v>2700000</v>
      </c>
      <c r="J1458" s="15" t="s">
        <v>32</v>
      </c>
      <c r="K1458" s="15" t="s">
        <v>33</v>
      </c>
      <c r="L1458" s="6" t="s">
        <v>101</v>
      </c>
    </row>
    <row r="1459" spans="2:12" ht="75">
      <c r="B1459" s="5">
        <v>80111601</v>
      </c>
      <c r="C1459" s="15" t="s">
        <v>999</v>
      </c>
      <c r="D1459" s="15" t="s">
        <v>82</v>
      </c>
      <c r="E1459" s="15" t="s">
        <v>86</v>
      </c>
      <c r="F1459" s="15" t="s">
        <v>92</v>
      </c>
      <c r="G1459" s="15" t="s">
        <v>98</v>
      </c>
      <c r="H1459" s="15">
        <v>675000</v>
      </c>
      <c r="I1459" s="15">
        <v>675000</v>
      </c>
      <c r="J1459" s="15" t="s">
        <v>32</v>
      </c>
      <c r="K1459" s="15" t="s">
        <v>33</v>
      </c>
      <c r="L1459" s="6" t="s">
        <v>101</v>
      </c>
    </row>
    <row r="1460" spans="2:12" ht="60">
      <c r="B1460" s="5">
        <v>80111601</v>
      </c>
      <c r="C1460" s="15" t="s">
        <v>1000</v>
      </c>
      <c r="D1460" s="15" t="s">
        <v>74</v>
      </c>
      <c r="E1460" s="15" t="s">
        <v>86</v>
      </c>
      <c r="F1460" s="15" t="s">
        <v>92</v>
      </c>
      <c r="G1460" s="15" t="s">
        <v>99</v>
      </c>
      <c r="H1460" s="15">
        <v>4250000</v>
      </c>
      <c r="I1460" s="15">
        <v>4250000</v>
      </c>
      <c r="J1460" s="15" t="s">
        <v>32</v>
      </c>
      <c r="K1460" s="15" t="s">
        <v>33</v>
      </c>
      <c r="L1460" s="6" t="s">
        <v>101</v>
      </c>
    </row>
    <row r="1461" spans="2:12" ht="75">
      <c r="B1461" s="5" t="s">
        <v>61</v>
      </c>
      <c r="C1461" s="15" t="s">
        <v>1001</v>
      </c>
      <c r="D1461" s="15" t="s">
        <v>74</v>
      </c>
      <c r="E1461" s="15" t="s">
        <v>86</v>
      </c>
      <c r="F1461" s="15" t="s">
        <v>93</v>
      </c>
      <c r="G1461" s="15" t="s">
        <v>98</v>
      </c>
      <c r="H1461" s="15">
        <v>1500000</v>
      </c>
      <c r="I1461" s="15">
        <v>1500000</v>
      </c>
      <c r="J1461" s="15" t="s">
        <v>32</v>
      </c>
      <c r="K1461" s="15" t="s">
        <v>33</v>
      </c>
      <c r="L1461" s="6" t="s">
        <v>110</v>
      </c>
    </row>
    <row r="1462" spans="2:12" ht="105">
      <c r="B1462" s="5">
        <v>94131500</v>
      </c>
      <c r="C1462" s="15" t="s">
        <v>695</v>
      </c>
      <c r="D1462" s="15" t="s">
        <v>74</v>
      </c>
      <c r="E1462" s="15" t="s">
        <v>86</v>
      </c>
      <c r="F1462" s="15" t="s">
        <v>92</v>
      </c>
      <c r="G1462" s="15" t="s">
        <v>98</v>
      </c>
      <c r="H1462" s="15">
        <v>7000000</v>
      </c>
      <c r="I1462" s="15">
        <v>7000000</v>
      </c>
      <c r="J1462" s="15" t="s">
        <v>32</v>
      </c>
      <c r="K1462" s="15" t="s">
        <v>33</v>
      </c>
      <c r="L1462" s="6" t="s">
        <v>110</v>
      </c>
    </row>
    <row r="1463" spans="2:12" ht="60">
      <c r="B1463" s="5" t="s">
        <v>50</v>
      </c>
      <c r="C1463" s="15" t="s">
        <v>1002</v>
      </c>
      <c r="D1463" s="15" t="s">
        <v>74</v>
      </c>
      <c r="E1463" s="15" t="s">
        <v>86</v>
      </c>
      <c r="F1463" s="15" t="s">
        <v>95</v>
      </c>
      <c r="G1463" s="15" t="s">
        <v>98</v>
      </c>
      <c r="H1463" s="15">
        <v>1500000</v>
      </c>
      <c r="I1463" s="15">
        <v>1500000</v>
      </c>
      <c r="J1463" s="15" t="s">
        <v>32</v>
      </c>
      <c r="K1463" s="15" t="s">
        <v>33</v>
      </c>
      <c r="L1463" s="6" t="s">
        <v>110</v>
      </c>
    </row>
    <row r="1464" spans="2:12" ht="60">
      <c r="B1464" s="5" t="s">
        <v>50</v>
      </c>
      <c r="C1464" s="15" t="s">
        <v>1002</v>
      </c>
      <c r="D1464" s="15" t="s">
        <v>74</v>
      </c>
      <c r="E1464" s="15" t="s">
        <v>86</v>
      </c>
      <c r="F1464" s="15" t="s">
        <v>95</v>
      </c>
      <c r="G1464" s="15" t="s">
        <v>98</v>
      </c>
      <c r="H1464" s="15">
        <v>1500000</v>
      </c>
      <c r="I1464" s="15">
        <v>1500000</v>
      </c>
      <c r="J1464" s="15" t="s">
        <v>32</v>
      </c>
      <c r="K1464" s="15" t="s">
        <v>33</v>
      </c>
      <c r="L1464" s="6" t="s">
        <v>110</v>
      </c>
    </row>
    <row r="1465" spans="2:12" ht="135">
      <c r="B1465" s="5">
        <v>94131500</v>
      </c>
      <c r="C1465" s="15" t="s">
        <v>1003</v>
      </c>
      <c r="D1465" s="15" t="s">
        <v>81</v>
      </c>
      <c r="E1465" s="15" t="s">
        <v>86</v>
      </c>
      <c r="F1465" s="15" t="s">
        <v>92</v>
      </c>
      <c r="G1465" s="15" t="s">
        <v>98</v>
      </c>
      <c r="H1465" s="15">
        <v>4000000</v>
      </c>
      <c r="I1465" s="15">
        <v>4000000</v>
      </c>
      <c r="J1465" s="15" t="s">
        <v>32</v>
      </c>
      <c r="K1465" s="15" t="s">
        <v>33</v>
      </c>
      <c r="L1465" s="6" t="s">
        <v>108</v>
      </c>
    </row>
    <row r="1466" spans="2:12" ht="135">
      <c r="B1466" s="5">
        <v>94131500</v>
      </c>
      <c r="C1466" s="15" t="s">
        <v>1003</v>
      </c>
      <c r="D1466" s="15" t="s">
        <v>81</v>
      </c>
      <c r="E1466" s="15" t="s">
        <v>86</v>
      </c>
      <c r="F1466" s="15" t="s">
        <v>92</v>
      </c>
      <c r="G1466" s="15" t="s">
        <v>99</v>
      </c>
      <c r="H1466" s="15">
        <v>40000000</v>
      </c>
      <c r="I1466" s="15">
        <v>40000000</v>
      </c>
      <c r="J1466" s="15" t="s">
        <v>32</v>
      </c>
      <c r="K1466" s="15" t="s">
        <v>33</v>
      </c>
      <c r="L1466" s="6" t="s">
        <v>108</v>
      </c>
    </row>
    <row r="1467" spans="2:12" ht="90">
      <c r="B1467" s="5">
        <v>94131500</v>
      </c>
      <c r="C1467" s="15" t="s">
        <v>945</v>
      </c>
      <c r="D1467" s="15" t="s">
        <v>81</v>
      </c>
      <c r="E1467" s="15" t="s">
        <v>86</v>
      </c>
      <c r="F1467" s="15" t="s">
        <v>92</v>
      </c>
      <c r="G1467" s="15" t="s">
        <v>99</v>
      </c>
      <c r="H1467" s="15">
        <v>4300000</v>
      </c>
      <c r="I1467" s="15">
        <v>4300000</v>
      </c>
      <c r="J1467" s="15" t="s">
        <v>32</v>
      </c>
      <c r="K1467" s="15" t="s">
        <v>33</v>
      </c>
      <c r="L1467" s="6" t="s">
        <v>107</v>
      </c>
    </row>
    <row r="1468" spans="2:12" ht="60">
      <c r="B1468" s="5" t="s">
        <v>50</v>
      </c>
      <c r="C1468" s="15" t="s">
        <v>903</v>
      </c>
      <c r="D1468" s="15" t="s">
        <v>82</v>
      </c>
      <c r="E1468" s="15" t="s">
        <v>86</v>
      </c>
      <c r="F1468" s="15" t="s">
        <v>95</v>
      </c>
      <c r="G1468" s="15" t="s">
        <v>99</v>
      </c>
      <c r="H1468" s="15">
        <v>8000000</v>
      </c>
      <c r="I1468" s="15">
        <v>8000000</v>
      </c>
      <c r="J1468" s="15" t="s">
        <v>32</v>
      </c>
      <c r="K1468" s="15" t="s">
        <v>33</v>
      </c>
      <c r="L1468" s="6" t="s">
        <v>102</v>
      </c>
    </row>
    <row r="1469" spans="2:12" ht="75">
      <c r="B1469" s="5" t="s">
        <v>61</v>
      </c>
      <c r="C1469" s="15" t="s">
        <v>696</v>
      </c>
      <c r="D1469" s="15" t="s">
        <v>74</v>
      </c>
      <c r="E1469" s="15" t="s">
        <v>86</v>
      </c>
      <c r="F1469" s="15" t="s">
        <v>93</v>
      </c>
      <c r="G1469" s="15" t="s">
        <v>99</v>
      </c>
      <c r="H1469" s="15">
        <v>30000000</v>
      </c>
      <c r="I1469" s="15">
        <v>30000000</v>
      </c>
      <c r="J1469" s="15" t="s">
        <v>32</v>
      </c>
      <c r="K1469" s="15" t="s">
        <v>33</v>
      </c>
      <c r="L1469" s="6" t="s">
        <v>103</v>
      </c>
    </row>
    <row r="1470" spans="2:12" ht="30">
      <c r="B1470" s="5">
        <v>94131500</v>
      </c>
      <c r="C1470" s="15" t="s">
        <v>1004</v>
      </c>
      <c r="D1470" s="15" t="s">
        <v>82</v>
      </c>
      <c r="E1470" s="15" t="s">
        <v>86</v>
      </c>
      <c r="F1470" s="15" t="s">
        <v>92</v>
      </c>
      <c r="G1470" s="15" t="s">
        <v>99</v>
      </c>
      <c r="H1470" s="15">
        <v>12500000</v>
      </c>
      <c r="I1470" s="15">
        <v>12500000</v>
      </c>
      <c r="J1470" s="15" t="s">
        <v>32</v>
      </c>
      <c r="K1470" s="15" t="s">
        <v>33</v>
      </c>
      <c r="L1470" s="6" t="s">
        <v>100</v>
      </c>
    </row>
    <row r="1471" spans="2:12" ht="60">
      <c r="B1471" s="5">
        <v>78102200</v>
      </c>
      <c r="C1471" s="15" t="s">
        <v>697</v>
      </c>
      <c r="D1471" s="15" t="s">
        <v>79</v>
      </c>
      <c r="E1471" s="15" t="s">
        <v>86</v>
      </c>
      <c r="F1471" s="15" t="s">
        <v>92</v>
      </c>
      <c r="G1471" s="15" t="s">
        <v>98</v>
      </c>
      <c r="H1471" s="15">
        <v>23010000</v>
      </c>
      <c r="I1471" s="15">
        <v>23010000</v>
      </c>
      <c r="J1471" s="15" t="s">
        <v>32</v>
      </c>
      <c r="K1471" s="15" t="s">
        <v>33</v>
      </c>
      <c r="L1471" s="6" t="s">
        <v>100</v>
      </c>
    </row>
    <row r="1472" spans="2:12" ht="75">
      <c r="B1472" s="5">
        <v>78102200</v>
      </c>
      <c r="C1472" s="15" t="s">
        <v>277</v>
      </c>
      <c r="D1472" s="15" t="s">
        <v>83</v>
      </c>
      <c r="E1472" s="15" t="s">
        <v>86</v>
      </c>
      <c r="F1472" s="15" t="s">
        <v>95</v>
      </c>
      <c r="G1472" s="15" t="s">
        <v>98</v>
      </c>
      <c r="H1472" s="15">
        <v>30000000</v>
      </c>
      <c r="I1472" s="15">
        <v>30000000</v>
      </c>
      <c r="J1472" s="15" t="s">
        <v>32</v>
      </c>
      <c r="K1472" s="15" t="s">
        <v>33</v>
      </c>
      <c r="L1472" s="6" t="s">
        <v>100</v>
      </c>
    </row>
    <row r="1473" spans="2:12" ht="45">
      <c r="B1473" s="5">
        <v>80131500</v>
      </c>
      <c r="C1473" s="15" t="s">
        <v>1005</v>
      </c>
      <c r="D1473" s="15" t="s">
        <v>77</v>
      </c>
      <c r="E1473" s="15" t="s">
        <v>86</v>
      </c>
      <c r="F1473" s="15" t="s">
        <v>92</v>
      </c>
      <c r="G1473" s="15" t="s">
        <v>98</v>
      </c>
      <c r="H1473" s="15">
        <v>120000000</v>
      </c>
      <c r="I1473" s="15">
        <v>120000000</v>
      </c>
      <c r="J1473" s="15" t="s">
        <v>32</v>
      </c>
      <c r="K1473" s="15" t="s">
        <v>33</v>
      </c>
      <c r="L1473" s="6" t="s">
        <v>107</v>
      </c>
    </row>
    <row r="1474" spans="2:12" ht="75">
      <c r="B1474" s="5">
        <v>94131500</v>
      </c>
      <c r="C1474" s="15" t="s">
        <v>698</v>
      </c>
      <c r="D1474" s="15" t="s">
        <v>80</v>
      </c>
      <c r="E1474" s="15" t="s">
        <v>86</v>
      </c>
      <c r="F1474" s="15" t="s">
        <v>92</v>
      </c>
      <c r="G1474" s="15" t="s">
        <v>99</v>
      </c>
      <c r="H1474" s="15">
        <v>230287200</v>
      </c>
      <c r="I1474" s="15">
        <v>230287200</v>
      </c>
      <c r="J1474" s="15" t="s">
        <v>32</v>
      </c>
      <c r="K1474" s="15" t="s">
        <v>33</v>
      </c>
      <c r="L1474" s="6" t="s">
        <v>116</v>
      </c>
    </row>
    <row r="1475" spans="2:12" ht="45">
      <c r="B1475" s="5">
        <v>52141800</v>
      </c>
      <c r="C1475" s="15" t="s">
        <v>699</v>
      </c>
      <c r="D1475" s="15" t="s">
        <v>78</v>
      </c>
      <c r="E1475" s="15" t="s">
        <v>86</v>
      </c>
      <c r="F1475" s="15" t="s">
        <v>94</v>
      </c>
      <c r="G1475" s="15" t="s">
        <v>99</v>
      </c>
      <c r="H1475" s="15">
        <v>3000000</v>
      </c>
      <c r="I1475" s="15">
        <v>3000000</v>
      </c>
      <c r="J1475" s="15" t="s">
        <v>32</v>
      </c>
      <c r="K1475" s="15" t="s">
        <v>33</v>
      </c>
      <c r="L1475" s="6" t="s">
        <v>116</v>
      </c>
    </row>
    <row r="1476" spans="2:12" ht="90">
      <c r="B1476" s="5">
        <v>80111601</v>
      </c>
      <c r="C1476" s="15" t="s">
        <v>700</v>
      </c>
      <c r="D1476" s="15" t="s">
        <v>82</v>
      </c>
      <c r="E1476" s="15" t="s">
        <v>86</v>
      </c>
      <c r="F1476" s="15" t="s">
        <v>92</v>
      </c>
      <c r="G1476" s="15" t="s">
        <v>99</v>
      </c>
      <c r="H1476" s="15">
        <v>39500000</v>
      </c>
      <c r="I1476" s="15">
        <v>39500000</v>
      </c>
      <c r="J1476" s="15" t="s">
        <v>32</v>
      </c>
      <c r="K1476" s="15" t="s">
        <v>33</v>
      </c>
      <c r="L1476" s="6" t="s">
        <v>116</v>
      </c>
    </row>
    <row r="1477" spans="2:12" ht="45">
      <c r="B1477" s="5" t="s">
        <v>42</v>
      </c>
      <c r="C1477" s="15" t="s">
        <v>182</v>
      </c>
      <c r="D1477" s="15" t="s">
        <v>83</v>
      </c>
      <c r="E1477" s="15" t="s">
        <v>86</v>
      </c>
      <c r="F1477" s="15" t="s">
        <v>95</v>
      </c>
      <c r="G1477" s="15" t="s">
        <v>99</v>
      </c>
      <c r="H1477" s="15">
        <v>33600000</v>
      </c>
      <c r="I1477" s="15">
        <v>33600000</v>
      </c>
      <c r="J1477" s="15" t="s">
        <v>32</v>
      </c>
      <c r="K1477" s="15" t="s">
        <v>33</v>
      </c>
      <c r="L1477" s="6" t="s">
        <v>116</v>
      </c>
    </row>
    <row r="1478" spans="2:12" ht="60">
      <c r="B1478" s="5" t="s">
        <v>37</v>
      </c>
      <c r="C1478" s="15" t="s">
        <v>154</v>
      </c>
      <c r="D1478" s="15" t="s">
        <v>75</v>
      </c>
      <c r="E1478" s="15" t="s">
        <v>86</v>
      </c>
      <c r="F1478" s="15" t="s">
        <v>93</v>
      </c>
      <c r="G1478" s="15" t="s">
        <v>99</v>
      </c>
      <c r="H1478" s="15">
        <v>6000000</v>
      </c>
      <c r="I1478" s="15">
        <v>6000000</v>
      </c>
      <c r="J1478" s="15" t="s">
        <v>32</v>
      </c>
      <c r="K1478" s="15" t="s">
        <v>33</v>
      </c>
      <c r="L1478" s="6" t="s">
        <v>116</v>
      </c>
    </row>
    <row r="1479" spans="2:12" ht="45">
      <c r="B1479" s="5" t="s">
        <v>45</v>
      </c>
      <c r="C1479" s="15" t="s">
        <v>186</v>
      </c>
      <c r="D1479" s="15" t="s">
        <v>83</v>
      </c>
      <c r="E1479" s="15" t="s">
        <v>87</v>
      </c>
      <c r="F1479" s="15" t="s">
        <v>95</v>
      </c>
      <c r="G1479" s="15" t="s">
        <v>99</v>
      </c>
      <c r="H1479" s="15">
        <v>6000000</v>
      </c>
      <c r="I1479" s="15">
        <v>6000000</v>
      </c>
      <c r="J1479" s="15" t="s">
        <v>32</v>
      </c>
      <c r="K1479" s="15" t="s">
        <v>33</v>
      </c>
      <c r="L1479" s="6" t="s">
        <v>116</v>
      </c>
    </row>
    <row r="1480" spans="2:12" ht="45">
      <c r="B1480" s="5" t="s">
        <v>50</v>
      </c>
      <c r="C1480" s="15" t="s">
        <v>204</v>
      </c>
      <c r="D1480" s="15" t="s">
        <v>83</v>
      </c>
      <c r="E1480" s="15" t="s">
        <v>86</v>
      </c>
      <c r="F1480" s="15" t="s">
        <v>95</v>
      </c>
      <c r="G1480" s="15" t="s">
        <v>99</v>
      </c>
      <c r="H1480" s="15">
        <v>60000000</v>
      </c>
      <c r="I1480" s="15">
        <v>60000000</v>
      </c>
      <c r="J1480" s="15" t="s">
        <v>32</v>
      </c>
      <c r="K1480" s="15" t="s">
        <v>33</v>
      </c>
      <c r="L1480" s="6" t="s">
        <v>116</v>
      </c>
    </row>
    <row r="1481" spans="2:12" ht="45">
      <c r="B1481" s="5">
        <v>93141701</v>
      </c>
      <c r="C1481" s="15" t="s">
        <v>181</v>
      </c>
      <c r="D1481" s="15" t="s">
        <v>75</v>
      </c>
      <c r="E1481" s="15" t="s">
        <v>86</v>
      </c>
      <c r="F1481" s="15" t="s">
        <v>96</v>
      </c>
      <c r="G1481" s="15" t="s">
        <v>99</v>
      </c>
      <c r="H1481" s="15">
        <v>3000000</v>
      </c>
      <c r="I1481" s="15">
        <v>3000000</v>
      </c>
      <c r="J1481" s="15" t="s">
        <v>32</v>
      </c>
      <c r="K1481" s="15" t="s">
        <v>33</v>
      </c>
      <c r="L1481" s="6" t="s">
        <v>116</v>
      </c>
    </row>
    <row r="1482" spans="2:12" ht="60">
      <c r="B1482" s="5" t="s">
        <v>61</v>
      </c>
      <c r="C1482" s="15" t="s">
        <v>680</v>
      </c>
      <c r="D1482" s="15" t="s">
        <v>83</v>
      </c>
      <c r="E1482" s="15" t="s">
        <v>86</v>
      </c>
      <c r="F1482" s="15" t="s">
        <v>93</v>
      </c>
      <c r="G1482" s="15" t="s">
        <v>99</v>
      </c>
      <c r="H1482" s="15">
        <v>18000000</v>
      </c>
      <c r="I1482" s="15">
        <v>18000000</v>
      </c>
      <c r="J1482" s="15" t="s">
        <v>32</v>
      </c>
      <c r="K1482" s="15" t="s">
        <v>33</v>
      </c>
      <c r="L1482" s="6" t="s">
        <v>116</v>
      </c>
    </row>
    <row r="1483" spans="2:12" ht="75">
      <c r="B1483" s="5">
        <v>82121500</v>
      </c>
      <c r="C1483" s="15" t="s">
        <v>305</v>
      </c>
      <c r="D1483" s="15" t="s">
        <v>79</v>
      </c>
      <c r="E1483" s="15" t="s">
        <v>86</v>
      </c>
      <c r="F1483" s="15" t="s">
        <v>95</v>
      </c>
      <c r="G1483" s="15" t="s">
        <v>99</v>
      </c>
      <c r="H1483" s="15">
        <v>85000000</v>
      </c>
      <c r="I1483" s="15">
        <v>85000000</v>
      </c>
      <c r="J1483" s="15" t="s">
        <v>32</v>
      </c>
      <c r="K1483" s="15" t="s">
        <v>33</v>
      </c>
      <c r="L1483" s="6" t="s">
        <v>116</v>
      </c>
    </row>
    <row r="1484" spans="2:12" ht="75">
      <c r="B1484" s="5" t="s">
        <v>56</v>
      </c>
      <c r="C1484" s="15" t="s">
        <v>304</v>
      </c>
      <c r="D1484" s="15" t="s">
        <v>75</v>
      </c>
      <c r="E1484" s="15" t="s">
        <v>86</v>
      </c>
      <c r="F1484" s="15" t="s">
        <v>93</v>
      </c>
      <c r="G1484" s="15" t="s">
        <v>99</v>
      </c>
      <c r="H1484" s="15">
        <v>15000000</v>
      </c>
      <c r="I1484" s="15">
        <v>15000000</v>
      </c>
      <c r="J1484" s="15" t="s">
        <v>32</v>
      </c>
      <c r="K1484" s="15" t="s">
        <v>33</v>
      </c>
      <c r="L1484" s="6" t="s">
        <v>116</v>
      </c>
    </row>
    <row r="1485" spans="2:12" ht="60">
      <c r="B1485" s="5">
        <v>94131500</v>
      </c>
      <c r="C1485" s="15" t="s">
        <v>701</v>
      </c>
      <c r="D1485" s="15" t="s">
        <v>82</v>
      </c>
      <c r="E1485" s="15" t="s">
        <v>86</v>
      </c>
      <c r="F1485" s="15" t="s">
        <v>92</v>
      </c>
      <c r="G1485" s="15" t="s">
        <v>99</v>
      </c>
      <c r="H1485" s="15">
        <v>122500000</v>
      </c>
      <c r="I1485" s="15">
        <v>122500000</v>
      </c>
      <c r="J1485" s="15" t="s">
        <v>32</v>
      </c>
      <c r="K1485" s="15" t="s">
        <v>33</v>
      </c>
      <c r="L1485" s="6" t="s">
        <v>116</v>
      </c>
    </row>
    <row r="1486" spans="2:12" ht="60">
      <c r="B1486" s="5">
        <v>94131500</v>
      </c>
      <c r="C1486" s="15" t="s">
        <v>702</v>
      </c>
      <c r="D1486" s="15" t="s">
        <v>82</v>
      </c>
      <c r="E1486" s="15" t="s">
        <v>87</v>
      </c>
      <c r="F1486" s="15" t="s">
        <v>92</v>
      </c>
      <c r="G1486" s="15" t="s">
        <v>99</v>
      </c>
      <c r="H1486" s="15">
        <v>40000000</v>
      </c>
      <c r="I1486" s="15">
        <v>40000000</v>
      </c>
      <c r="J1486" s="15" t="s">
        <v>32</v>
      </c>
      <c r="K1486" s="15" t="s">
        <v>33</v>
      </c>
      <c r="L1486" s="6" t="s">
        <v>116</v>
      </c>
    </row>
    <row r="1487" spans="2:12" ht="60">
      <c r="B1487" s="5">
        <v>94131500</v>
      </c>
      <c r="C1487" s="15" t="s">
        <v>702</v>
      </c>
      <c r="D1487" s="15" t="s">
        <v>82</v>
      </c>
      <c r="E1487" s="15" t="s">
        <v>86</v>
      </c>
      <c r="F1487" s="15" t="s">
        <v>92</v>
      </c>
      <c r="G1487" s="15" t="s">
        <v>99</v>
      </c>
      <c r="H1487" s="15">
        <v>60000000</v>
      </c>
      <c r="I1487" s="15">
        <v>60000000</v>
      </c>
      <c r="J1487" s="15" t="s">
        <v>32</v>
      </c>
      <c r="K1487" s="15" t="s">
        <v>33</v>
      </c>
      <c r="L1487" s="6" t="s">
        <v>116</v>
      </c>
    </row>
    <row r="1488" spans="2:12" ht="75">
      <c r="B1488" s="5">
        <v>94131500</v>
      </c>
      <c r="C1488" s="15" t="s">
        <v>703</v>
      </c>
      <c r="D1488" s="15" t="s">
        <v>80</v>
      </c>
      <c r="E1488" s="15" t="s">
        <v>86</v>
      </c>
      <c r="F1488" s="15" t="s">
        <v>92</v>
      </c>
      <c r="G1488" s="15" t="s">
        <v>99</v>
      </c>
      <c r="H1488" s="15">
        <v>237161</v>
      </c>
      <c r="I1488" s="15">
        <v>237161</v>
      </c>
      <c r="J1488" s="15" t="s">
        <v>32</v>
      </c>
      <c r="K1488" s="15" t="s">
        <v>33</v>
      </c>
      <c r="L1488" s="6" t="s">
        <v>116</v>
      </c>
    </row>
    <row r="1489" spans="2:12" ht="75">
      <c r="B1489" s="5">
        <v>94131500</v>
      </c>
      <c r="C1489" s="15" t="s">
        <v>704</v>
      </c>
      <c r="D1489" s="15" t="s">
        <v>80</v>
      </c>
      <c r="E1489" s="15" t="s">
        <v>86</v>
      </c>
      <c r="F1489" s="15" t="s">
        <v>92</v>
      </c>
      <c r="G1489" s="15" t="s">
        <v>99</v>
      </c>
      <c r="H1489" s="15">
        <v>484758</v>
      </c>
      <c r="I1489" s="15">
        <v>484758</v>
      </c>
      <c r="J1489" s="15" t="s">
        <v>32</v>
      </c>
      <c r="K1489" s="15" t="s">
        <v>33</v>
      </c>
      <c r="L1489" s="6" t="s">
        <v>116</v>
      </c>
    </row>
    <row r="1490" spans="2:12" ht="75">
      <c r="B1490" s="5">
        <v>94131500</v>
      </c>
      <c r="C1490" s="15" t="s">
        <v>705</v>
      </c>
      <c r="D1490" s="15" t="s">
        <v>80</v>
      </c>
      <c r="E1490" s="15" t="s">
        <v>86</v>
      </c>
      <c r="F1490" s="15" t="s">
        <v>92</v>
      </c>
      <c r="G1490" s="15" t="s">
        <v>99</v>
      </c>
      <c r="H1490" s="15">
        <v>1924895</v>
      </c>
      <c r="I1490" s="15">
        <v>1924895</v>
      </c>
      <c r="J1490" s="15" t="s">
        <v>32</v>
      </c>
      <c r="K1490" s="15" t="s">
        <v>33</v>
      </c>
      <c r="L1490" s="6" t="s">
        <v>116</v>
      </c>
    </row>
    <row r="1491" spans="2:12" ht="75">
      <c r="B1491" s="5">
        <v>94131500</v>
      </c>
      <c r="C1491" s="15" t="s">
        <v>706</v>
      </c>
      <c r="D1491" s="15" t="s">
        <v>82</v>
      </c>
      <c r="E1491" s="15" t="s">
        <v>86</v>
      </c>
      <c r="F1491" s="15" t="s">
        <v>92</v>
      </c>
      <c r="G1491" s="15" t="s">
        <v>99</v>
      </c>
      <c r="H1491" s="15">
        <v>1652064</v>
      </c>
      <c r="I1491" s="15">
        <v>1652064</v>
      </c>
      <c r="J1491" s="15" t="s">
        <v>32</v>
      </c>
      <c r="K1491" s="15" t="s">
        <v>33</v>
      </c>
      <c r="L1491" s="6" t="s">
        <v>116</v>
      </c>
    </row>
    <row r="1492" spans="2:12" ht="75">
      <c r="B1492" s="5">
        <v>94131500</v>
      </c>
      <c r="C1492" s="15" t="s">
        <v>707</v>
      </c>
      <c r="D1492" s="15" t="s">
        <v>82</v>
      </c>
      <c r="E1492" s="15" t="s">
        <v>86</v>
      </c>
      <c r="F1492" s="15" t="s">
        <v>92</v>
      </c>
      <c r="G1492" s="15" t="s">
        <v>99</v>
      </c>
      <c r="H1492" s="15">
        <v>1631627</v>
      </c>
      <c r="I1492" s="15">
        <v>1631627</v>
      </c>
      <c r="J1492" s="15" t="s">
        <v>32</v>
      </c>
      <c r="K1492" s="15" t="s">
        <v>33</v>
      </c>
      <c r="L1492" s="6" t="s">
        <v>116</v>
      </c>
    </row>
    <row r="1493" spans="2:12" ht="75">
      <c r="B1493" s="5">
        <v>94131500</v>
      </c>
      <c r="C1493" s="15" t="s">
        <v>708</v>
      </c>
      <c r="D1493" s="15" t="s">
        <v>82</v>
      </c>
      <c r="E1493" s="15" t="s">
        <v>86</v>
      </c>
      <c r="F1493" s="15" t="s">
        <v>92</v>
      </c>
      <c r="G1493" s="15" t="s">
        <v>99</v>
      </c>
      <c r="H1493" s="15">
        <v>1529846</v>
      </c>
      <c r="I1493" s="15">
        <v>1529846</v>
      </c>
      <c r="J1493" s="15" t="s">
        <v>32</v>
      </c>
      <c r="K1493" s="15" t="s">
        <v>33</v>
      </c>
      <c r="L1493" s="6" t="s">
        <v>116</v>
      </c>
    </row>
    <row r="1494" spans="2:12" ht="75">
      <c r="B1494" s="5">
        <v>94131500</v>
      </c>
      <c r="C1494" s="15" t="s">
        <v>709</v>
      </c>
      <c r="D1494" s="15" t="s">
        <v>82</v>
      </c>
      <c r="E1494" s="15" t="s">
        <v>86</v>
      </c>
      <c r="F1494" s="15" t="s">
        <v>92</v>
      </c>
      <c r="G1494" s="15" t="s">
        <v>99</v>
      </c>
      <c r="H1494" s="15">
        <v>953122</v>
      </c>
      <c r="I1494" s="15">
        <v>953122</v>
      </c>
      <c r="J1494" s="15" t="s">
        <v>32</v>
      </c>
      <c r="K1494" s="15" t="s">
        <v>33</v>
      </c>
      <c r="L1494" s="6" t="s">
        <v>116</v>
      </c>
    </row>
    <row r="1495" spans="2:12" ht="75">
      <c r="B1495" s="5">
        <v>94131500</v>
      </c>
      <c r="C1495" s="15" t="s">
        <v>710</v>
      </c>
      <c r="D1495" s="15" t="s">
        <v>82</v>
      </c>
      <c r="E1495" s="15" t="s">
        <v>86</v>
      </c>
      <c r="F1495" s="15" t="s">
        <v>92</v>
      </c>
      <c r="G1495" s="15" t="s">
        <v>99</v>
      </c>
      <c r="H1495" s="15">
        <v>1673199</v>
      </c>
      <c r="I1495" s="15">
        <v>1673199</v>
      </c>
      <c r="J1495" s="15" t="s">
        <v>32</v>
      </c>
      <c r="K1495" s="15" t="s">
        <v>33</v>
      </c>
      <c r="L1495" s="6" t="s">
        <v>116</v>
      </c>
    </row>
    <row r="1496" spans="2:12" ht="75">
      <c r="B1496" s="5">
        <v>94131500</v>
      </c>
      <c r="C1496" s="15" t="s">
        <v>711</v>
      </c>
      <c r="D1496" s="15" t="s">
        <v>79</v>
      </c>
      <c r="E1496" s="15" t="s">
        <v>86</v>
      </c>
      <c r="F1496" s="15" t="s">
        <v>92</v>
      </c>
      <c r="G1496" s="15" t="s">
        <v>99</v>
      </c>
      <c r="H1496" s="15">
        <v>769609</v>
      </c>
      <c r="I1496" s="15">
        <v>769609</v>
      </c>
      <c r="J1496" s="15" t="s">
        <v>32</v>
      </c>
      <c r="K1496" s="15" t="s">
        <v>33</v>
      </c>
      <c r="L1496" s="6" t="s">
        <v>116</v>
      </c>
    </row>
    <row r="1497" spans="2:12" ht="75">
      <c r="B1497" s="5">
        <v>94131500</v>
      </c>
      <c r="C1497" s="15" t="s">
        <v>712</v>
      </c>
      <c r="D1497" s="15" t="s">
        <v>78</v>
      </c>
      <c r="E1497" s="15" t="s">
        <v>86</v>
      </c>
      <c r="F1497" s="15" t="s">
        <v>92</v>
      </c>
      <c r="G1497" s="15" t="s">
        <v>99</v>
      </c>
      <c r="H1497" s="15">
        <v>1770672</v>
      </c>
      <c r="I1497" s="15">
        <v>1770672</v>
      </c>
      <c r="J1497" s="15" t="s">
        <v>32</v>
      </c>
      <c r="K1497" s="15" t="s">
        <v>33</v>
      </c>
      <c r="L1497" s="6" t="s">
        <v>116</v>
      </c>
    </row>
    <row r="1498" spans="2:12" ht="75">
      <c r="B1498" s="5">
        <v>94131500</v>
      </c>
      <c r="C1498" s="15" t="s">
        <v>713</v>
      </c>
      <c r="D1498" s="15" t="s">
        <v>75</v>
      </c>
      <c r="E1498" s="15" t="s">
        <v>86</v>
      </c>
      <c r="F1498" s="15" t="s">
        <v>92</v>
      </c>
      <c r="G1498" s="15" t="s">
        <v>99</v>
      </c>
      <c r="H1498" s="15">
        <v>2417072</v>
      </c>
      <c r="I1498" s="15">
        <v>2417072</v>
      </c>
      <c r="J1498" s="15" t="s">
        <v>32</v>
      </c>
      <c r="K1498" s="15" t="s">
        <v>33</v>
      </c>
      <c r="L1498" s="6" t="s">
        <v>116</v>
      </c>
    </row>
    <row r="1499" spans="2:12" ht="75">
      <c r="B1499" s="5">
        <v>94131500</v>
      </c>
      <c r="C1499" s="15" t="s">
        <v>714</v>
      </c>
      <c r="D1499" s="15" t="s">
        <v>75</v>
      </c>
      <c r="E1499" s="15" t="s">
        <v>86</v>
      </c>
      <c r="F1499" s="15" t="s">
        <v>92</v>
      </c>
      <c r="G1499" s="15" t="s">
        <v>99</v>
      </c>
      <c r="H1499" s="15">
        <v>1227205</v>
      </c>
      <c r="I1499" s="15">
        <v>1227205</v>
      </c>
      <c r="J1499" s="15" t="s">
        <v>32</v>
      </c>
      <c r="K1499" s="15" t="s">
        <v>33</v>
      </c>
      <c r="L1499" s="6" t="s">
        <v>116</v>
      </c>
    </row>
    <row r="1500" spans="2:12" ht="75">
      <c r="B1500" s="5">
        <v>94131500</v>
      </c>
      <c r="C1500" s="15" t="s">
        <v>715</v>
      </c>
      <c r="D1500" s="15" t="s">
        <v>75</v>
      </c>
      <c r="E1500" s="15" t="s">
        <v>86</v>
      </c>
      <c r="F1500" s="15" t="s">
        <v>92</v>
      </c>
      <c r="G1500" s="15" t="s">
        <v>99</v>
      </c>
      <c r="H1500" s="15">
        <v>1227011</v>
      </c>
      <c r="I1500" s="15">
        <v>1227011</v>
      </c>
      <c r="J1500" s="15" t="s">
        <v>32</v>
      </c>
      <c r="K1500" s="15" t="s">
        <v>33</v>
      </c>
      <c r="L1500" s="6" t="s">
        <v>116</v>
      </c>
    </row>
    <row r="1501" spans="2:12" ht="45">
      <c r="B1501" s="5" t="s">
        <v>72</v>
      </c>
      <c r="C1501" s="15" t="s">
        <v>716</v>
      </c>
      <c r="D1501" s="15" t="s">
        <v>84</v>
      </c>
      <c r="E1501" s="15" t="s">
        <v>86</v>
      </c>
      <c r="F1501" s="15" t="s">
        <v>94</v>
      </c>
      <c r="G1501" s="15" t="s">
        <v>99</v>
      </c>
      <c r="H1501" s="15">
        <v>26680000</v>
      </c>
      <c r="I1501" s="15">
        <v>26680000</v>
      </c>
      <c r="J1501" s="15" t="s">
        <v>32</v>
      </c>
      <c r="K1501" s="15" t="s">
        <v>33</v>
      </c>
      <c r="L1501" s="6" t="s">
        <v>116</v>
      </c>
    </row>
    <row r="1502" spans="2:12" ht="45">
      <c r="B1502" s="5">
        <v>45111609</v>
      </c>
      <c r="C1502" s="15" t="s">
        <v>717</v>
      </c>
      <c r="D1502" s="15" t="s">
        <v>75</v>
      </c>
      <c r="E1502" s="15" t="s">
        <v>86</v>
      </c>
      <c r="F1502" s="15" t="s">
        <v>93</v>
      </c>
      <c r="G1502" s="15" t="s">
        <v>99</v>
      </c>
      <c r="H1502" s="15">
        <v>118000000</v>
      </c>
      <c r="I1502" s="15">
        <v>118000000</v>
      </c>
      <c r="J1502" s="15" t="s">
        <v>32</v>
      </c>
      <c r="K1502" s="15" t="s">
        <v>33</v>
      </c>
      <c r="L1502" s="6" t="s">
        <v>116</v>
      </c>
    </row>
    <row r="1503" spans="2:12" ht="75">
      <c r="B1503" s="5" t="s">
        <v>52</v>
      </c>
      <c r="C1503" s="15" t="s">
        <v>718</v>
      </c>
      <c r="D1503" s="15" t="s">
        <v>75</v>
      </c>
      <c r="E1503" s="15" t="s">
        <v>86</v>
      </c>
      <c r="F1503" s="15" t="s">
        <v>96</v>
      </c>
      <c r="G1503" s="15" t="s">
        <v>99</v>
      </c>
      <c r="H1503" s="15">
        <v>6000000</v>
      </c>
      <c r="I1503" s="15">
        <v>6000000</v>
      </c>
      <c r="J1503" s="15" t="s">
        <v>32</v>
      </c>
      <c r="K1503" s="15" t="s">
        <v>33</v>
      </c>
      <c r="L1503" s="6" t="s">
        <v>116</v>
      </c>
    </row>
    <row r="1504" spans="2:12" ht="105">
      <c r="B1504" s="5" t="s">
        <v>53</v>
      </c>
      <c r="C1504" s="15" t="s">
        <v>719</v>
      </c>
      <c r="D1504" s="15" t="s">
        <v>75</v>
      </c>
      <c r="E1504" s="15" t="s">
        <v>86</v>
      </c>
      <c r="F1504" s="15" t="s">
        <v>96</v>
      </c>
      <c r="G1504" s="15" t="s">
        <v>99</v>
      </c>
      <c r="H1504" s="15">
        <v>6000000</v>
      </c>
      <c r="I1504" s="15">
        <v>6000000</v>
      </c>
      <c r="J1504" s="15" t="s">
        <v>32</v>
      </c>
      <c r="K1504" s="15" t="s">
        <v>33</v>
      </c>
      <c r="L1504" s="6" t="s">
        <v>116</v>
      </c>
    </row>
    <row r="1505" spans="2:12" ht="90">
      <c r="B1505" s="5">
        <v>94131500</v>
      </c>
      <c r="C1505" s="15" t="s">
        <v>720</v>
      </c>
      <c r="D1505" s="15" t="s">
        <v>75</v>
      </c>
      <c r="E1505" s="15" t="s">
        <v>86</v>
      </c>
      <c r="F1505" s="15" t="s">
        <v>92</v>
      </c>
      <c r="G1505" s="15" t="s">
        <v>99</v>
      </c>
      <c r="H1505" s="15">
        <v>50000000</v>
      </c>
      <c r="I1505" s="15">
        <v>50000000</v>
      </c>
      <c r="J1505" s="15" t="s">
        <v>32</v>
      </c>
      <c r="K1505" s="15" t="s">
        <v>33</v>
      </c>
      <c r="L1505" s="6" t="s">
        <v>116</v>
      </c>
    </row>
    <row r="1506" spans="2:12" ht="60">
      <c r="B1506" s="5">
        <v>94131500</v>
      </c>
      <c r="C1506" s="15" t="s">
        <v>721</v>
      </c>
      <c r="D1506" s="15" t="s">
        <v>78</v>
      </c>
      <c r="E1506" s="15" t="s">
        <v>86</v>
      </c>
      <c r="F1506" s="15" t="s">
        <v>92</v>
      </c>
      <c r="G1506" s="15" t="s">
        <v>99</v>
      </c>
      <c r="H1506" s="15">
        <v>5000000</v>
      </c>
      <c r="I1506" s="15">
        <v>5000000</v>
      </c>
      <c r="J1506" s="15" t="s">
        <v>32</v>
      </c>
      <c r="K1506" s="15" t="s">
        <v>33</v>
      </c>
      <c r="L1506" s="6" t="s">
        <v>116</v>
      </c>
    </row>
    <row r="1507" spans="2:12" ht="60">
      <c r="B1507" s="5">
        <v>94131500</v>
      </c>
      <c r="C1507" s="15" t="s">
        <v>1006</v>
      </c>
      <c r="D1507" s="15" t="s">
        <v>80</v>
      </c>
      <c r="E1507" s="15" t="s">
        <v>86</v>
      </c>
      <c r="F1507" s="15" t="s">
        <v>92</v>
      </c>
      <c r="G1507" s="15" t="s">
        <v>99</v>
      </c>
      <c r="H1507" s="15">
        <v>1318244</v>
      </c>
      <c r="I1507" s="15">
        <v>1318244</v>
      </c>
      <c r="J1507" s="15" t="s">
        <v>32</v>
      </c>
      <c r="K1507" s="15" t="s">
        <v>33</v>
      </c>
      <c r="L1507" s="6" t="s">
        <v>116</v>
      </c>
    </row>
    <row r="1508" spans="2:12" ht="75">
      <c r="B1508" s="5">
        <v>94131500</v>
      </c>
      <c r="C1508" s="15" t="s">
        <v>1007</v>
      </c>
      <c r="D1508" s="15" t="s">
        <v>80</v>
      </c>
      <c r="E1508" s="15" t="s">
        <v>86</v>
      </c>
      <c r="F1508" s="15" t="s">
        <v>92</v>
      </c>
      <c r="G1508" s="15" t="s">
        <v>99</v>
      </c>
      <c r="H1508" s="15">
        <v>7388670</v>
      </c>
      <c r="I1508" s="15">
        <v>7388670</v>
      </c>
      <c r="J1508" s="15" t="s">
        <v>32</v>
      </c>
      <c r="K1508" s="15" t="s">
        <v>33</v>
      </c>
      <c r="L1508" s="6" t="s">
        <v>116</v>
      </c>
    </row>
    <row r="1509" spans="2:12" ht="45">
      <c r="B1509" s="5">
        <v>45111602</v>
      </c>
      <c r="C1509" s="15" t="s">
        <v>722</v>
      </c>
      <c r="D1509" s="15" t="s">
        <v>75</v>
      </c>
      <c r="E1509" s="15" t="s">
        <v>86</v>
      </c>
      <c r="F1509" s="15" t="s">
        <v>93</v>
      </c>
      <c r="G1509" s="15" t="s">
        <v>99</v>
      </c>
      <c r="H1509" s="15">
        <v>186017600</v>
      </c>
      <c r="I1509" s="15">
        <v>186017600</v>
      </c>
      <c r="J1509" s="15" t="s">
        <v>32</v>
      </c>
      <c r="K1509" s="15" t="s">
        <v>33</v>
      </c>
      <c r="L1509" s="6" t="s">
        <v>116</v>
      </c>
    </row>
    <row r="1510" spans="2:12" ht="60">
      <c r="B1510" s="5">
        <v>39101600</v>
      </c>
      <c r="C1510" s="15" t="s">
        <v>723</v>
      </c>
      <c r="D1510" s="15" t="s">
        <v>82</v>
      </c>
      <c r="E1510" s="15" t="s">
        <v>86</v>
      </c>
      <c r="F1510" s="15" t="s">
        <v>93</v>
      </c>
      <c r="G1510" s="15" t="s">
        <v>99</v>
      </c>
      <c r="H1510" s="15">
        <v>18025217</v>
      </c>
      <c r="I1510" s="15">
        <v>18025217</v>
      </c>
      <c r="J1510" s="15" t="s">
        <v>32</v>
      </c>
      <c r="K1510" s="15" t="s">
        <v>33</v>
      </c>
      <c r="L1510" s="6" t="s">
        <v>116</v>
      </c>
    </row>
    <row r="1511" spans="2:12" ht="60">
      <c r="B1511" s="5" t="s">
        <v>73</v>
      </c>
      <c r="C1511" s="15" t="s">
        <v>724</v>
      </c>
      <c r="D1511" s="15" t="s">
        <v>84</v>
      </c>
      <c r="E1511" s="15" t="s">
        <v>86</v>
      </c>
      <c r="F1511" s="15" t="s">
        <v>93</v>
      </c>
      <c r="G1511" s="15" t="s">
        <v>99</v>
      </c>
      <c r="H1511" s="15">
        <v>40000000</v>
      </c>
      <c r="I1511" s="15">
        <v>40000000</v>
      </c>
      <c r="J1511" s="15" t="s">
        <v>32</v>
      </c>
      <c r="K1511" s="15" t="s">
        <v>33</v>
      </c>
      <c r="L1511" s="6" t="s">
        <v>116</v>
      </c>
    </row>
    <row r="1512" spans="2:12" ht="75">
      <c r="B1512" s="5">
        <v>801116</v>
      </c>
      <c r="C1512" s="15" t="s">
        <v>725</v>
      </c>
      <c r="D1512" s="15" t="s">
        <v>80</v>
      </c>
      <c r="E1512" s="15" t="s">
        <v>86</v>
      </c>
      <c r="F1512" s="15" t="s">
        <v>92</v>
      </c>
      <c r="G1512" s="15" t="s">
        <v>98</v>
      </c>
      <c r="H1512" s="15">
        <v>1872000</v>
      </c>
      <c r="I1512" s="15">
        <v>1872000</v>
      </c>
      <c r="J1512" s="15" t="s">
        <v>32</v>
      </c>
      <c r="K1512" s="15" t="s">
        <v>33</v>
      </c>
      <c r="L1512" s="6" t="s">
        <v>116</v>
      </c>
    </row>
    <row r="1513" spans="2:12" ht="90">
      <c r="B1513" s="5">
        <v>801116</v>
      </c>
      <c r="C1513" s="15" t="s">
        <v>726</v>
      </c>
      <c r="D1513" s="15" t="s">
        <v>80</v>
      </c>
      <c r="E1513" s="15" t="s">
        <v>86</v>
      </c>
      <c r="F1513" s="15" t="s">
        <v>92</v>
      </c>
      <c r="G1513" s="15" t="s">
        <v>98</v>
      </c>
      <c r="H1513" s="15">
        <v>1664000</v>
      </c>
      <c r="I1513" s="15">
        <v>1664000</v>
      </c>
      <c r="J1513" s="15" t="s">
        <v>32</v>
      </c>
      <c r="K1513" s="15" t="s">
        <v>33</v>
      </c>
      <c r="L1513" s="6" t="s">
        <v>116</v>
      </c>
    </row>
    <row r="1514" spans="2:12" ht="90">
      <c r="B1514" s="5">
        <v>801116</v>
      </c>
      <c r="C1514" s="15" t="s">
        <v>727</v>
      </c>
      <c r="D1514" s="15" t="s">
        <v>80</v>
      </c>
      <c r="E1514" s="15" t="s">
        <v>86</v>
      </c>
      <c r="F1514" s="15" t="s">
        <v>92</v>
      </c>
      <c r="G1514" s="15" t="s">
        <v>98</v>
      </c>
      <c r="H1514" s="15">
        <v>485333</v>
      </c>
      <c r="I1514" s="15">
        <v>485333</v>
      </c>
      <c r="J1514" s="15" t="s">
        <v>32</v>
      </c>
      <c r="K1514" s="15" t="s">
        <v>33</v>
      </c>
      <c r="L1514" s="6" t="s">
        <v>116</v>
      </c>
    </row>
    <row r="1515" spans="2:12" ht="90">
      <c r="B1515" s="5">
        <v>801116</v>
      </c>
      <c r="C1515" s="15" t="s">
        <v>728</v>
      </c>
      <c r="D1515" s="15" t="s">
        <v>80</v>
      </c>
      <c r="E1515" s="15" t="s">
        <v>86</v>
      </c>
      <c r="F1515" s="15" t="s">
        <v>92</v>
      </c>
      <c r="G1515" s="15" t="s">
        <v>98</v>
      </c>
      <c r="H1515" s="15">
        <v>728000</v>
      </c>
      <c r="I1515" s="15">
        <v>728000</v>
      </c>
      <c r="J1515" s="15" t="s">
        <v>32</v>
      </c>
      <c r="K1515" s="15" t="s">
        <v>33</v>
      </c>
      <c r="L1515" s="6" t="s">
        <v>116</v>
      </c>
    </row>
    <row r="1516" spans="2:12" ht="90">
      <c r="B1516" s="5">
        <v>801116</v>
      </c>
      <c r="C1516" s="15" t="s">
        <v>729</v>
      </c>
      <c r="D1516" s="15" t="s">
        <v>80</v>
      </c>
      <c r="E1516" s="15" t="s">
        <v>86</v>
      </c>
      <c r="F1516" s="15" t="s">
        <v>92</v>
      </c>
      <c r="G1516" s="15" t="s">
        <v>98</v>
      </c>
      <c r="H1516" s="15">
        <v>728000</v>
      </c>
      <c r="I1516" s="15">
        <v>728000</v>
      </c>
      <c r="J1516" s="15" t="s">
        <v>32</v>
      </c>
      <c r="K1516" s="15" t="s">
        <v>33</v>
      </c>
      <c r="L1516" s="6" t="s">
        <v>116</v>
      </c>
    </row>
    <row r="1517" spans="2:12" ht="90">
      <c r="B1517" s="5">
        <v>801116</v>
      </c>
      <c r="C1517" s="15" t="s">
        <v>730</v>
      </c>
      <c r="D1517" s="15" t="s">
        <v>80</v>
      </c>
      <c r="E1517" s="15" t="s">
        <v>86</v>
      </c>
      <c r="F1517" s="15" t="s">
        <v>92</v>
      </c>
      <c r="G1517" s="15" t="s">
        <v>98</v>
      </c>
      <c r="H1517" s="15">
        <v>728000</v>
      </c>
      <c r="I1517" s="15">
        <v>728000</v>
      </c>
      <c r="J1517" s="15" t="s">
        <v>32</v>
      </c>
      <c r="K1517" s="15" t="s">
        <v>33</v>
      </c>
      <c r="L1517" s="6" t="s">
        <v>116</v>
      </c>
    </row>
    <row r="1518" spans="2:12" ht="75">
      <c r="B1518" s="5">
        <v>801116</v>
      </c>
      <c r="C1518" s="15" t="s">
        <v>731</v>
      </c>
      <c r="D1518" s="15" t="s">
        <v>80</v>
      </c>
      <c r="E1518" s="15" t="s">
        <v>86</v>
      </c>
      <c r="F1518" s="15" t="s">
        <v>92</v>
      </c>
      <c r="G1518" s="15" t="s">
        <v>98</v>
      </c>
      <c r="H1518" s="15">
        <v>531333</v>
      </c>
      <c r="I1518" s="15">
        <v>531333</v>
      </c>
      <c r="J1518" s="15" t="s">
        <v>32</v>
      </c>
      <c r="K1518" s="15" t="s">
        <v>33</v>
      </c>
      <c r="L1518" s="6" t="s">
        <v>116</v>
      </c>
    </row>
    <row r="1519" spans="2:12" ht="75">
      <c r="B1519" s="5">
        <v>801116</v>
      </c>
      <c r="C1519" s="15" t="s">
        <v>732</v>
      </c>
      <c r="D1519" s="15" t="s">
        <v>80</v>
      </c>
      <c r="E1519" s="15" t="s">
        <v>86</v>
      </c>
      <c r="F1519" s="15" t="s">
        <v>92</v>
      </c>
      <c r="G1519" s="15" t="s">
        <v>98</v>
      </c>
      <c r="H1519" s="15">
        <v>381333</v>
      </c>
      <c r="I1519" s="15">
        <v>381333</v>
      </c>
      <c r="J1519" s="15" t="s">
        <v>32</v>
      </c>
      <c r="K1519" s="15" t="s">
        <v>33</v>
      </c>
      <c r="L1519" s="6" t="s">
        <v>116</v>
      </c>
    </row>
    <row r="1520" spans="2:12" ht="60">
      <c r="B1520" s="5">
        <v>801116</v>
      </c>
      <c r="C1520" s="15" t="s">
        <v>733</v>
      </c>
      <c r="D1520" s="15" t="s">
        <v>74</v>
      </c>
      <c r="E1520" s="15" t="s">
        <v>86</v>
      </c>
      <c r="F1520" s="15" t="s">
        <v>92</v>
      </c>
      <c r="G1520" s="15" t="s">
        <v>98</v>
      </c>
      <c r="H1520" s="15">
        <v>4004000</v>
      </c>
      <c r="I1520" s="15">
        <v>4004000</v>
      </c>
      <c r="J1520" s="15" t="s">
        <v>32</v>
      </c>
      <c r="K1520" s="15" t="s">
        <v>33</v>
      </c>
      <c r="L1520" s="6" t="s">
        <v>116</v>
      </c>
    </row>
    <row r="1521" spans="2:12" ht="75">
      <c r="B1521" s="5">
        <v>801116</v>
      </c>
      <c r="C1521" s="15" t="s">
        <v>734</v>
      </c>
      <c r="D1521" s="15" t="s">
        <v>79</v>
      </c>
      <c r="E1521" s="15" t="s">
        <v>86</v>
      </c>
      <c r="F1521" s="15" t="s">
        <v>92</v>
      </c>
      <c r="G1521" s="15" t="s">
        <v>98</v>
      </c>
      <c r="H1521" s="15">
        <v>2250000</v>
      </c>
      <c r="I1521" s="15">
        <v>2250000</v>
      </c>
      <c r="J1521" s="15" t="s">
        <v>32</v>
      </c>
      <c r="K1521" s="15" t="s">
        <v>33</v>
      </c>
      <c r="L1521" s="6" t="s">
        <v>116</v>
      </c>
    </row>
    <row r="1522" spans="2:12" ht="60">
      <c r="B1522" s="5">
        <v>801116</v>
      </c>
      <c r="C1522" s="15" t="s">
        <v>735</v>
      </c>
      <c r="D1522" s="15" t="s">
        <v>79</v>
      </c>
      <c r="E1522" s="15" t="s">
        <v>86</v>
      </c>
      <c r="F1522" s="15" t="s">
        <v>92</v>
      </c>
      <c r="G1522" s="15" t="s">
        <v>98</v>
      </c>
      <c r="H1522" s="15">
        <v>5148000</v>
      </c>
      <c r="I1522" s="15">
        <v>5148000</v>
      </c>
      <c r="J1522" s="15" t="s">
        <v>32</v>
      </c>
      <c r="K1522" s="15" t="s">
        <v>33</v>
      </c>
      <c r="L1522" s="6" t="s">
        <v>116</v>
      </c>
    </row>
    <row r="1523" spans="2:12" ht="60">
      <c r="B1523" s="5">
        <v>801116</v>
      </c>
      <c r="C1523" s="15" t="s">
        <v>736</v>
      </c>
      <c r="D1523" s="15" t="s">
        <v>82</v>
      </c>
      <c r="E1523" s="15" t="s">
        <v>86</v>
      </c>
      <c r="F1523" s="15" t="s">
        <v>92</v>
      </c>
      <c r="G1523" s="15" t="s">
        <v>98</v>
      </c>
      <c r="H1523" s="15">
        <v>4500000</v>
      </c>
      <c r="I1523" s="15">
        <v>4500000</v>
      </c>
      <c r="J1523" s="15" t="s">
        <v>32</v>
      </c>
      <c r="K1523" s="15" t="s">
        <v>33</v>
      </c>
      <c r="L1523" s="6" t="s">
        <v>116</v>
      </c>
    </row>
    <row r="1524" spans="2:12" ht="60">
      <c r="B1524" s="5">
        <v>801116</v>
      </c>
      <c r="C1524" s="15" t="s">
        <v>736</v>
      </c>
      <c r="D1524" s="15" t="s">
        <v>85</v>
      </c>
      <c r="E1524" s="15" t="s">
        <v>86</v>
      </c>
      <c r="F1524" s="15" t="s">
        <v>92</v>
      </c>
      <c r="G1524" s="15" t="s">
        <v>98</v>
      </c>
      <c r="H1524" s="15">
        <v>7000000</v>
      </c>
      <c r="I1524" s="15">
        <v>7000000</v>
      </c>
      <c r="J1524" s="15" t="s">
        <v>32</v>
      </c>
      <c r="K1524" s="15" t="s">
        <v>33</v>
      </c>
      <c r="L1524" s="6" t="s">
        <v>116</v>
      </c>
    </row>
    <row r="1525" spans="2:12" ht="90">
      <c r="B1525" s="5">
        <v>801116</v>
      </c>
      <c r="C1525" s="15" t="s">
        <v>737</v>
      </c>
      <c r="D1525" s="15" t="s">
        <v>80</v>
      </c>
      <c r="E1525" s="15" t="s">
        <v>86</v>
      </c>
      <c r="F1525" s="15" t="s">
        <v>92</v>
      </c>
      <c r="G1525" s="15" t="s">
        <v>98</v>
      </c>
      <c r="H1525" s="15">
        <v>970667</v>
      </c>
      <c r="I1525" s="15">
        <v>970667</v>
      </c>
      <c r="J1525" s="15" t="s">
        <v>32</v>
      </c>
      <c r="K1525" s="15" t="s">
        <v>33</v>
      </c>
      <c r="L1525" s="6" t="s">
        <v>116</v>
      </c>
    </row>
    <row r="1526" spans="2:12" ht="75">
      <c r="B1526" s="5">
        <v>801116</v>
      </c>
      <c r="C1526" s="15" t="s">
        <v>738</v>
      </c>
      <c r="D1526" s="15" t="s">
        <v>77</v>
      </c>
      <c r="E1526" s="15" t="s">
        <v>87</v>
      </c>
      <c r="F1526" s="15" t="s">
        <v>92</v>
      </c>
      <c r="G1526" s="15" t="s">
        <v>98</v>
      </c>
      <c r="H1526" s="15">
        <v>32032000</v>
      </c>
      <c r="I1526" s="15">
        <v>32032000</v>
      </c>
      <c r="J1526" s="15" t="s">
        <v>32</v>
      </c>
      <c r="K1526" s="15" t="s">
        <v>33</v>
      </c>
      <c r="L1526" s="6" t="s">
        <v>116</v>
      </c>
    </row>
    <row r="1527" spans="2:12" ht="60">
      <c r="B1527" s="5">
        <v>801116</v>
      </c>
      <c r="C1527" s="15" t="s">
        <v>739</v>
      </c>
      <c r="D1527" s="15" t="s">
        <v>77</v>
      </c>
      <c r="E1527" s="15" t="s">
        <v>87</v>
      </c>
      <c r="F1527" s="15" t="s">
        <v>92</v>
      </c>
      <c r="G1527" s="15" t="s">
        <v>98</v>
      </c>
      <c r="H1527" s="15">
        <v>105800000</v>
      </c>
      <c r="I1527" s="15">
        <v>105800000</v>
      </c>
      <c r="J1527" s="15" t="s">
        <v>32</v>
      </c>
      <c r="K1527" s="15" t="s">
        <v>33</v>
      </c>
      <c r="L1527" s="6" t="s">
        <v>116</v>
      </c>
    </row>
    <row r="1528" spans="2:12" ht="60">
      <c r="B1528" s="5">
        <v>801116</v>
      </c>
      <c r="C1528" s="15" t="s">
        <v>740</v>
      </c>
      <c r="D1528" s="15" t="s">
        <v>82</v>
      </c>
      <c r="E1528" s="15" t="s">
        <v>87</v>
      </c>
      <c r="F1528" s="15" t="s">
        <v>92</v>
      </c>
      <c r="G1528" s="15" t="s">
        <v>98</v>
      </c>
      <c r="H1528" s="15">
        <v>8000000</v>
      </c>
      <c r="I1528" s="15">
        <v>8000000</v>
      </c>
      <c r="J1528" s="15" t="s">
        <v>32</v>
      </c>
      <c r="K1528" s="15" t="s">
        <v>33</v>
      </c>
      <c r="L1528" s="6" t="s">
        <v>116</v>
      </c>
    </row>
    <row r="1529" spans="2:12" ht="90">
      <c r="B1529" s="5">
        <v>801116</v>
      </c>
      <c r="C1529" s="15" t="s">
        <v>1008</v>
      </c>
      <c r="D1529" s="15" t="s">
        <v>74</v>
      </c>
      <c r="E1529" s="15" t="s">
        <v>87</v>
      </c>
      <c r="F1529" s="15" t="s">
        <v>92</v>
      </c>
      <c r="G1529" s="15" t="s">
        <v>98</v>
      </c>
      <c r="H1529" s="15">
        <v>9000000</v>
      </c>
      <c r="I1529" s="15">
        <v>9000000</v>
      </c>
      <c r="J1529" s="15" t="s">
        <v>32</v>
      </c>
      <c r="K1529" s="15" t="s">
        <v>33</v>
      </c>
      <c r="L1529" s="6" t="s">
        <v>116</v>
      </c>
    </row>
    <row r="1530" spans="2:12" ht="90">
      <c r="B1530" s="5">
        <v>801116</v>
      </c>
      <c r="C1530" s="15" t="s">
        <v>741</v>
      </c>
      <c r="D1530" s="15" t="s">
        <v>77</v>
      </c>
      <c r="E1530" s="15" t="s">
        <v>87</v>
      </c>
      <c r="F1530" s="15" t="s">
        <v>92</v>
      </c>
      <c r="G1530" s="15" t="s">
        <v>98</v>
      </c>
      <c r="H1530" s="15">
        <v>68640000</v>
      </c>
      <c r="I1530" s="15">
        <v>68640000</v>
      </c>
      <c r="J1530" s="15" t="s">
        <v>32</v>
      </c>
      <c r="K1530" s="15" t="s">
        <v>33</v>
      </c>
      <c r="L1530" s="6" t="s">
        <v>116</v>
      </c>
    </row>
    <row r="1531" spans="2:12" ht="75">
      <c r="B1531" s="5">
        <v>801116</v>
      </c>
      <c r="C1531" s="15" t="s">
        <v>742</v>
      </c>
      <c r="D1531" s="15" t="s">
        <v>80</v>
      </c>
      <c r="E1531" s="15" t="s">
        <v>86</v>
      </c>
      <c r="F1531" s="15" t="s">
        <v>92</v>
      </c>
      <c r="G1531" s="15" t="s">
        <v>98</v>
      </c>
      <c r="H1531" s="15">
        <v>1213333</v>
      </c>
      <c r="I1531" s="15">
        <v>1213333</v>
      </c>
      <c r="J1531" s="15" t="s">
        <v>32</v>
      </c>
      <c r="K1531" s="15" t="s">
        <v>33</v>
      </c>
      <c r="L1531" s="6" t="s">
        <v>116</v>
      </c>
    </row>
    <row r="1532" spans="2:12" ht="75">
      <c r="B1532" s="5">
        <v>801116</v>
      </c>
      <c r="C1532" s="15" t="s">
        <v>743</v>
      </c>
      <c r="D1532" s="15" t="s">
        <v>77</v>
      </c>
      <c r="E1532" s="15" t="s">
        <v>87</v>
      </c>
      <c r="F1532" s="15" t="s">
        <v>92</v>
      </c>
      <c r="G1532" s="15" t="s">
        <v>98</v>
      </c>
      <c r="H1532" s="15">
        <v>40040000</v>
      </c>
      <c r="I1532" s="15">
        <v>40040000</v>
      </c>
      <c r="J1532" s="15" t="s">
        <v>32</v>
      </c>
      <c r="K1532" s="15" t="s">
        <v>33</v>
      </c>
      <c r="L1532" s="6" t="s">
        <v>116</v>
      </c>
    </row>
    <row r="1533" spans="2:12" ht="75">
      <c r="B1533" s="5">
        <v>801116</v>
      </c>
      <c r="C1533" s="15" t="s">
        <v>744</v>
      </c>
      <c r="D1533" s="15" t="s">
        <v>77</v>
      </c>
      <c r="E1533" s="15" t="s">
        <v>87</v>
      </c>
      <c r="F1533" s="15" t="s">
        <v>92</v>
      </c>
      <c r="G1533" s="15" t="s">
        <v>98</v>
      </c>
      <c r="H1533" s="15">
        <f>40040000-14560000</f>
        <v>25480000</v>
      </c>
      <c r="I1533" s="15">
        <f>40040000-14560000</f>
        <v>25480000</v>
      </c>
      <c r="J1533" s="15" t="s">
        <v>32</v>
      </c>
      <c r="K1533" s="15" t="s">
        <v>33</v>
      </c>
      <c r="L1533" s="6" t="s">
        <v>116</v>
      </c>
    </row>
    <row r="1534" spans="2:12" ht="90">
      <c r="B1534" s="5">
        <v>801116</v>
      </c>
      <c r="C1534" s="15" t="s">
        <v>745</v>
      </c>
      <c r="D1534" s="15" t="s">
        <v>81</v>
      </c>
      <c r="E1534" s="15" t="s">
        <v>87</v>
      </c>
      <c r="F1534" s="15" t="s">
        <v>92</v>
      </c>
      <c r="G1534" s="15" t="s">
        <v>98</v>
      </c>
      <c r="H1534" s="15">
        <v>12740000</v>
      </c>
      <c r="I1534" s="15">
        <v>12740000</v>
      </c>
      <c r="J1534" s="15" t="s">
        <v>32</v>
      </c>
      <c r="K1534" s="15" t="s">
        <v>33</v>
      </c>
      <c r="L1534" s="6" t="s">
        <v>116</v>
      </c>
    </row>
    <row r="1535" spans="2:12" ht="60">
      <c r="B1535" s="5">
        <v>801116</v>
      </c>
      <c r="C1535" s="15" t="s">
        <v>746</v>
      </c>
      <c r="D1535" s="15" t="s">
        <v>77</v>
      </c>
      <c r="E1535" s="15" t="s">
        <v>87</v>
      </c>
      <c r="F1535" s="15" t="s">
        <v>92</v>
      </c>
      <c r="G1535" s="15" t="s">
        <v>98</v>
      </c>
      <c r="H1535" s="15">
        <v>37180000</v>
      </c>
      <c r="I1535" s="15">
        <v>37180000</v>
      </c>
      <c r="J1535" s="15" t="s">
        <v>32</v>
      </c>
      <c r="K1535" s="15" t="s">
        <v>33</v>
      </c>
      <c r="L1535" s="6" t="s">
        <v>116</v>
      </c>
    </row>
    <row r="1536" spans="2:12" ht="75">
      <c r="B1536" s="5">
        <v>801116</v>
      </c>
      <c r="C1536" s="15" t="s">
        <v>747</v>
      </c>
      <c r="D1536" s="15" t="s">
        <v>77</v>
      </c>
      <c r="E1536" s="15" t="s">
        <v>87</v>
      </c>
      <c r="F1536" s="15" t="s">
        <v>92</v>
      </c>
      <c r="G1536" s="15" t="s">
        <v>98</v>
      </c>
      <c r="H1536" s="15">
        <f>30800000-14750000</f>
        <v>16050000</v>
      </c>
      <c r="I1536" s="15">
        <f>30800000-14750000</f>
        <v>16050000</v>
      </c>
      <c r="J1536" s="15" t="s">
        <v>32</v>
      </c>
      <c r="K1536" s="15" t="s">
        <v>33</v>
      </c>
      <c r="L1536" s="6" t="s">
        <v>116</v>
      </c>
    </row>
    <row r="1537" spans="2:12" ht="75">
      <c r="B1537" s="5">
        <v>801116</v>
      </c>
      <c r="C1537" s="15" t="s">
        <v>747</v>
      </c>
      <c r="D1537" s="15" t="s">
        <v>81</v>
      </c>
      <c r="E1537" s="15" t="s">
        <v>87</v>
      </c>
      <c r="F1537" s="15" t="s">
        <v>92</v>
      </c>
      <c r="G1537" s="15" t="s">
        <v>98</v>
      </c>
      <c r="H1537" s="15">
        <v>9800000</v>
      </c>
      <c r="I1537" s="15">
        <v>9800000</v>
      </c>
      <c r="J1537" s="15" t="s">
        <v>32</v>
      </c>
      <c r="K1537" s="15" t="s">
        <v>33</v>
      </c>
      <c r="L1537" s="6" t="s">
        <v>116</v>
      </c>
    </row>
    <row r="1538" spans="2:12" ht="105">
      <c r="B1538" s="5">
        <v>801116</v>
      </c>
      <c r="C1538" s="15" t="s">
        <v>748</v>
      </c>
      <c r="D1538" s="15" t="s">
        <v>77</v>
      </c>
      <c r="E1538" s="15" t="s">
        <v>87</v>
      </c>
      <c r="F1538" s="15" t="s">
        <v>92</v>
      </c>
      <c r="G1538" s="15" t="s">
        <v>98</v>
      </c>
      <c r="H1538" s="15">
        <v>29700000</v>
      </c>
      <c r="I1538" s="15">
        <v>29700000</v>
      </c>
      <c r="J1538" s="15" t="s">
        <v>32</v>
      </c>
      <c r="K1538" s="15" t="s">
        <v>33</v>
      </c>
      <c r="L1538" s="6" t="s">
        <v>116</v>
      </c>
    </row>
    <row r="1539" spans="2:12" ht="90">
      <c r="B1539" s="5">
        <v>801116</v>
      </c>
      <c r="C1539" s="15" t="s">
        <v>749</v>
      </c>
      <c r="D1539" s="15" t="s">
        <v>77</v>
      </c>
      <c r="E1539" s="15" t="s">
        <v>87</v>
      </c>
      <c r="F1539" s="15" t="s">
        <v>92</v>
      </c>
      <c r="G1539" s="15" t="s">
        <v>98</v>
      </c>
      <c r="H1539" s="15">
        <v>32032000</v>
      </c>
      <c r="I1539" s="15">
        <v>32032000</v>
      </c>
      <c r="J1539" s="15" t="s">
        <v>32</v>
      </c>
      <c r="K1539" s="15" t="s">
        <v>33</v>
      </c>
      <c r="L1539" s="6" t="s">
        <v>116</v>
      </c>
    </row>
    <row r="1540" spans="2:12" ht="105">
      <c r="B1540" s="5">
        <v>801116</v>
      </c>
      <c r="C1540" s="15" t="s">
        <v>750</v>
      </c>
      <c r="D1540" s="15" t="s">
        <v>80</v>
      </c>
      <c r="E1540" s="15" t="s">
        <v>86</v>
      </c>
      <c r="F1540" s="15" t="s">
        <v>92</v>
      </c>
      <c r="G1540" s="15" t="s">
        <v>98</v>
      </c>
      <c r="H1540" s="15">
        <v>970667</v>
      </c>
      <c r="I1540" s="15">
        <v>970667</v>
      </c>
      <c r="J1540" s="15" t="s">
        <v>32</v>
      </c>
      <c r="K1540" s="15" t="s">
        <v>33</v>
      </c>
      <c r="L1540" s="6" t="s">
        <v>116</v>
      </c>
    </row>
    <row r="1541" spans="2:12" ht="90">
      <c r="B1541" s="5">
        <v>801116</v>
      </c>
      <c r="C1541" s="15" t="s">
        <v>751</v>
      </c>
      <c r="D1541" s="15" t="s">
        <v>77</v>
      </c>
      <c r="E1541" s="15" t="s">
        <v>87</v>
      </c>
      <c r="F1541" s="15" t="s">
        <v>92</v>
      </c>
      <c r="G1541" s="15" t="s">
        <v>98</v>
      </c>
      <c r="H1541" s="15">
        <v>32032000</v>
      </c>
      <c r="I1541" s="15">
        <v>32032000</v>
      </c>
      <c r="J1541" s="15" t="s">
        <v>32</v>
      </c>
      <c r="K1541" s="15" t="s">
        <v>33</v>
      </c>
      <c r="L1541" s="6" t="s">
        <v>116</v>
      </c>
    </row>
    <row r="1542" spans="2:12" ht="105">
      <c r="B1542" s="5">
        <v>801116</v>
      </c>
      <c r="C1542" s="15" t="s">
        <v>752</v>
      </c>
      <c r="D1542" s="15" t="s">
        <v>80</v>
      </c>
      <c r="E1542" s="15" t="s">
        <v>86</v>
      </c>
      <c r="F1542" s="15" t="s">
        <v>92</v>
      </c>
      <c r="G1542" s="15" t="s">
        <v>98</v>
      </c>
      <c r="H1542" s="15">
        <v>970667</v>
      </c>
      <c r="I1542" s="15">
        <v>970667</v>
      </c>
      <c r="J1542" s="15" t="s">
        <v>32</v>
      </c>
      <c r="K1542" s="15" t="s">
        <v>33</v>
      </c>
      <c r="L1542" s="6" t="s">
        <v>116</v>
      </c>
    </row>
    <row r="1543" spans="2:12" ht="90">
      <c r="B1543" s="5">
        <v>801116</v>
      </c>
      <c r="C1543" s="15" t="s">
        <v>753</v>
      </c>
      <c r="D1543" s="15" t="s">
        <v>77</v>
      </c>
      <c r="E1543" s="15" t="s">
        <v>87</v>
      </c>
      <c r="F1543" s="15" t="s">
        <v>92</v>
      </c>
      <c r="G1543" s="15" t="s">
        <v>98</v>
      </c>
      <c r="H1543" s="15">
        <v>32032000</v>
      </c>
      <c r="I1543" s="15">
        <v>32032000</v>
      </c>
      <c r="J1543" s="15" t="s">
        <v>32</v>
      </c>
      <c r="K1543" s="15" t="s">
        <v>33</v>
      </c>
      <c r="L1543" s="6" t="s">
        <v>116</v>
      </c>
    </row>
    <row r="1544" spans="2:12" ht="90">
      <c r="B1544" s="5">
        <v>801116</v>
      </c>
      <c r="C1544" s="15" t="s">
        <v>754</v>
      </c>
      <c r="D1544" s="15" t="s">
        <v>77</v>
      </c>
      <c r="E1544" s="15" t="s">
        <v>87</v>
      </c>
      <c r="F1544" s="15" t="s">
        <v>92</v>
      </c>
      <c r="G1544" s="15" t="s">
        <v>98</v>
      </c>
      <c r="H1544" s="15">
        <v>26208000</v>
      </c>
      <c r="I1544" s="15">
        <v>26208000</v>
      </c>
      <c r="J1544" s="15" t="s">
        <v>32</v>
      </c>
      <c r="K1544" s="15" t="s">
        <v>33</v>
      </c>
      <c r="L1544" s="6" t="s">
        <v>116</v>
      </c>
    </row>
    <row r="1545" spans="2:12" ht="60">
      <c r="B1545" s="5">
        <v>801116</v>
      </c>
      <c r="C1545" s="15" t="s">
        <v>755</v>
      </c>
      <c r="D1545" s="15" t="s">
        <v>77</v>
      </c>
      <c r="E1545" s="15" t="s">
        <v>87</v>
      </c>
      <c r="F1545" s="15" t="s">
        <v>92</v>
      </c>
      <c r="G1545" s="15" t="s">
        <v>98</v>
      </c>
      <c r="H1545" s="15">
        <v>33000000</v>
      </c>
      <c r="I1545" s="15">
        <v>33000000</v>
      </c>
      <c r="J1545" s="15" t="s">
        <v>32</v>
      </c>
      <c r="K1545" s="15" t="s">
        <v>33</v>
      </c>
      <c r="L1545" s="6" t="s">
        <v>116</v>
      </c>
    </row>
    <row r="1546" spans="2:12" ht="60">
      <c r="B1546" s="5">
        <v>801116</v>
      </c>
      <c r="C1546" s="15" t="s">
        <v>756</v>
      </c>
      <c r="D1546" s="15" t="s">
        <v>77</v>
      </c>
      <c r="E1546" s="15" t="s">
        <v>87</v>
      </c>
      <c r="F1546" s="15" t="s">
        <v>92</v>
      </c>
      <c r="G1546" s="15" t="s">
        <v>98</v>
      </c>
      <c r="H1546" s="15">
        <v>20592000</v>
      </c>
      <c r="I1546" s="15">
        <v>20592000</v>
      </c>
      <c r="J1546" s="15" t="s">
        <v>32</v>
      </c>
      <c r="K1546" s="15" t="s">
        <v>33</v>
      </c>
      <c r="L1546" s="6" t="s">
        <v>116</v>
      </c>
    </row>
    <row r="1547" spans="2:12" ht="60">
      <c r="B1547" s="5">
        <v>801116</v>
      </c>
      <c r="C1547" s="15" t="s">
        <v>757</v>
      </c>
      <c r="D1547" s="15" t="s">
        <v>77</v>
      </c>
      <c r="E1547" s="15" t="s">
        <v>87</v>
      </c>
      <c r="F1547" s="15" t="s">
        <v>92</v>
      </c>
      <c r="G1547" s="15" t="s">
        <v>98</v>
      </c>
      <c r="H1547" s="15">
        <v>28600000</v>
      </c>
      <c r="I1547" s="15">
        <v>28600000</v>
      </c>
      <c r="J1547" s="15" t="s">
        <v>32</v>
      </c>
      <c r="K1547" s="15" t="s">
        <v>33</v>
      </c>
      <c r="L1547" s="6" t="s">
        <v>116</v>
      </c>
    </row>
    <row r="1548" spans="2:12" ht="75">
      <c r="B1548" s="5">
        <v>801116</v>
      </c>
      <c r="C1548" s="15" t="s">
        <v>758</v>
      </c>
      <c r="D1548" s="15" t="s">
        <v>80</v>
      </c>
      <c r="E1548" s="15" t="s">
        <v>86</v>
      </c>
      <c r="F1548" s="15" t="s">
        <v>92</v>
      </c>
      <c r="G1548" s="15" t="s">
        <v>98</v>
      </c>
      <c r="H1548" s="15">
        <v>533333</v>
      </c>
      <c r="I1548" s="15">
        <v>533333</v>
      </c>
      <c r="J1548" s="15" t="s">
        <v>32</v>
      </c>
      <c r="K1548" s="15" t="s">
        <v>33</v>
      </c>
      <c r="L1548" s="6" t="s">
        <v>116</v>
      </c>
    </row>
    <row r="1549" spans="2:12" ht="75">
      <c r="B1549" s="5">
        <v>801116</v>
      </c>
      <c r="C1549" s="15" t="s">
        <v>759</v>
      </c>
      <c r="D1549" s="15" t="s">
        <v>77</v>
      </c>
      <c r="E1549" s="15" t="s">
        <v>87</v>
      </c>
      <c r="F1549" s="15" t="s">
        <v>92</v>
      </c>
      <c r="G1549" s="15" t="s">
        <v>98</v>
      </c>
      <c r="H1549" s="15">
        <v>17600000</v>
      </c>
      <c r="I1549" s="15">
        <v>17600000</v>
      </c>
      <c r="J1549" s="15" t="s">
        <v>32</v>
      </c>
      <c r="K1549" s="15" t="s">
        <v>33</v>
      </c>
      <c r="L1549" s="6" t="s">
        <v>116</v>
      </c>
    </row>
    <row r="1550" spans="2:12" ht="60">
      <c r="B1550" s="5">
        <v>801116</v>
      </c>
      <c r="C1550" s="15" t="s">
        <v>760</v>
      </c>
      <c r="D1550" s="15" t="s">
        <v>80</v>
      </c>
      <c r="E1550" s="15" t="s">
        <v>86</v>
      </c>
      <c r="F1550" s="15" t="s">
        <v>92</v>
      </c>
      <c r="G1550" s="15" t="s">
        <v>98</v>
      </c>
      <c r="H1550" s="15">
        <v>500000</v>
      </c>
      <c r="I1550" s="15">
        <v>500000</v>
      </c>
      <c r="J1550" s="15" t="s">
        <v>32</v>
      </c>
      <c r="K1550" s="15" t="s">
        <v>33</v>
      </c>
      <c r="L1550" s="6" t="s">
        <v>116</v>
      </c>
    </row>
    <row r="1551" spans="2:12" ht="60">
      <c r="B1551" s="5">
        <v>801116</v>
      </c>
      <c r="C1551" s="15" t="s">
        <v>761</v>
      </c>
      <c r="D1551" s="15" t="s">
        <v>77</v>
      </c>
      <c r="E1551" s="15" t="s">
        <v>87</v>
      </c>
      <c r="F1551" s="15" t="s">
        <v>92</v>
      </c>
      <c r="G1551" s="15" t="s">
        <v>98</v>
      </c>
      <c r="H1551" s="15">
        <v>16500000</v>
      </c>
      <c r="I1551" s="15">
        <v>16500000</v>
      </c>
      <c r="J1551" s="15" t="s">
        <v>32</v>
      </c>
      <c r="K1551" s="15" t="s">
        <v>33</v>
      </c>
      <c r="L1551" s="6" t="s">
        <v>116</v>
      </c>
    </row>
    <row r="1552" spans="2:12" ht="60">
      <c r="B1552" s="5">
        <v>801116</v>
      </c>
      <c r="C1552" s="15" t="s">
        <v>762</v>
      </c>
      <c r="D1552" s="15" t="s">
        <v>77</v>
      </c>
      <c r="E1552" s="15" t="s">
        <v>87</v>
      </c>
      <c r="F1552" s="15" t="s">
        <v>92</v>
      </c>
      <c r="G1552" s="15" t="s">
        <v>98</v>
      </c>
      <c r="H1552" s="15">
        <v>18304000</v>
      </c>
      <c r="I1552" s="15">
        <v>18304000</v>
      </c>
      <c r="J1552" s="15" t="s">
        <v>32</v>
      </c>
      <c r="K1552" s="15" t="s">
        <v>33</v>
      </c>
      <c r="L1552" s="6" t="s">
        <v>116</v>
      </c>
    </row>
    <row r="1553" spans="2:12" ht="60">
      <c r="B1553" s="5">
        <v>801116</v>
      </c>
      <c r="C1553" s="15" t="s">
        <v>763</v>
      </c>
      <c r="D1553" s="15" t="s">
        <v>77</v>
      </c>
      <c r="E1553" s="15" t="s">
        <v>87</v>
      </c>
      <c r="F1553" s="15" t="s">
        <v>92</v>
      </c>
      <c r="G1553" s="15" t="s">
        <v>98</v>
      </c>
      <c r="H1553" s="15">
        <v>13728000</v>
      </c>
      <c r="I1553" s="15">
        <v>13728000</v>
      </c>
      <c r="J1553" s="15" t="s">
        <v>32</v>
      </c>
      <c r="K1553" s="15" t="s">
        <v>33</v>
      </c>
      <c r="L1553" s="6" t="s">
        <v>116</v>
      </c>
    </row>
    <row r="1554" spans="2:12" ht="75">
      <c r="B1554" s="5">
        <v>801116</v>
      </c>
      <c r="C1554" s="15" t="s">
        <v>764</v>
      </c>
      <c r="D1554" s="15" t="s">
        <v>80</v>
      </c>
      <c r="E1554" s="15" t="s">
        <v>86</v>
      </c>
      <c r="F1554" s="15" t="s">
        <v>92</v>
      </c>
      <c r="G1554" s="15" t="s">
        <v>98</v>
      </c>
      <c r="H1554" s="15">
        <v>666667</v>
      </c>
      <c r="I1554" s="15">
        <v>666667</v>
      </c>
      <c r="J1554" s="15" t="s">
        <v>32</v>
      </c>
      <c r="K1554" s="15" t="s">
        <v>33</v>
      </c>
      <c r="L1554" s="6" t="s">
        <v>116</v>
      </c>
    </row>
    <row r="1555" spans="2:12" ht="75">
      <c r="B1555" s="5">
        <v>801116</v>
      </c>
      <c r="C1555" s="15" t="s">
        <v>765</v>
      </c>
      <c r="D1555" s="15" t="s">
        <v>77</v>
      </c>
      <c r="E1555" s="15" t="s">
        <v>87</v>
      </c>
      <c r="F1555" s="15" t="s">
        <v>92</v>
      </c>
      <c r="G1555" s="15" t="s">
        <v>98</v>
      </c>
      <c r="H1555" s="15">
        <v>22000000</v>
      </c>
      <c r="I1555" s="15">
        <v>22000000</v>
      </c>
      <c r="J1555" s="15" t="s">
        <v>32</v>
      </c>
      <c r="K1555" s="15" t="s">
        <v>33</v>
      </c>
      <c r="L1555" s="6" t="s">
        <v>116</v>
      </c>
    </row>
    <row r="1556" spans="2:12" ht="75">
      <c r="B1556" s="5">
        <v>801116</v>
      </c>
      <c r="C1556" s="15" t="s">
        <v>766</v>
      </c>
      <c r="D1556" s="15" t="s">
        <v>80</v>
      </c>
      <c r="E1556" s="15" t="s">
        <v>86</v>
      </c>
      <c r="F1556" s="15" t="s">
        <v>92</v>
      </c>
      <c r="G1556" s="15" t="s">
        <v>98</v>
      </c>
      <c r="H1556" s="15">
        <v>485333</v>
      </c>
      <c r="I1556" s="15">
        <v>485333</v>
      </c>
      <c r="J1556" s="15" t="s">
        <v>32</v>
      </c>
      <c r="K1556" s="15" t="s">
        <v>33</v>
      </c>
      <c r="L1556" s="6" t="s">
        <v>116</v>
      </c>
    </row>
    <row r="1557" spans="2:12" ht="60">
      <c r="B1557" s="5">
        <v>801116</v>
      </c>
      <c r="C1557" s="15" t="s">
        <v>767</v>
      </c>
      <c r="D1557" s="15" t="s">
        <v>77</v>
      </c>
      <c r="E1557" s="15" t="s">
        <v>87</v>
      </c>
      <c r="F1557" s="15" t="s">
        <v>92</v>
      </c>
      <c r="G1557" s="15" t="s">
        <v>98</v>
      </c>
      <c r="H1557" s="15">
        <v>16016000</v>
      </c>
      <c r="I1557" s="15">
        <v>16016000</v>
      </c>
      <c r="J1557" s="15" t="s">
        <v>32</v>
      </c>
      <c r="K1557" s="15" t="s">
        <v>33</v>
      </c>
      <c r="L1557" s="6" t="s">
        <v>116</v>
      </c>
    </row>
    <row r="1558" spans="2:12" ht="60">
      <c r="B1558" s="5">
        <v>801116</v>
      </c>
      <c r="C1558" s="15" t="s">
        <v>767</v>
      </c>
      <c r="D1558" s="15" t="s">
        <v>77</v>
      </c>
      <c r="E1558" s="15" t="s">
        <v>87</v>
      </c>
      <c r="F1558" s="15" t="s">
        <v>92</v>
      </c>
      <c r="G1558" s="15" t="s">
        <v>98</v>
      </c>
      <c r="H1558" s="15">
        <v>16016000</v>
      </c>
      <c r="I1558" s="15">
        <v>16016000</v>
      </c>
      <c r="J1558" s="15" t="s">
        <v>32</v>
      </c>
      <c r="K1558" s="15" t="s">
        <v>33</v>
      </c>
      <c r="L1558" s="6" t="s">
        <v>116</v>
      </c>
    </row>
    <row r="1559" spans="2:12" ht="60">
      <c r="B1559" s="5">
        <v>801116</v>
      </c>
      <c r="C1559" s="15" t="s">
        <v>767</v>
      </c>
      <c r="D1559" s="15" t="s">
        <v>77</v>
      </c>
      <c r="E1559" s="15" t="s">
        <v>87</v>
      </c>
      <c r="F1559" s="15" t="s">
        <v>92</v>
      </c>
      <c r="G1559" s="15" t="s">
        <v>98</v>
      </c>
      <c r="H1559" s="15">
        <v>13104000</v>
      </c>
      <c r="I1559" s="15">
        <v>13104000</v>
      </c>
      <c r="J1559" s="15" t="s">
        <v>32</v>
      </c>
      <c r="K1559" s="15" t="s">
        <v>33</v>
      </c>
      <c r="L1559" s="6" t="s">
        <v>116</v>
      </c>
    </row>
    <row r="1560" spans="2:12" ht="75">
      <c r="B1560" s="5">
        <v>801116</v>
      </c>
      <c r="C1560" s="15" t="s">
        <v>768</v>
      </c>
      <c r="D1560" s="15" t="s">
        <v>80</v>
      </c>
      <c r="E1560" s="15" t="s">
        <v>86</v>
      </c>
      <c r="F1560" s="15" t="s">
        <v>92</v>
      </c>
      <c r="G1560" s="15" t="s">
        <v>98</v>
      </c>
      <c r="H1560" s="15">
        <v>485333</v>
      </c>
      <c r="I1560" s="15">
        <v>485333</v>
      </c>
      <c r="J1560" s="15" t="s">
        <v>32</v>
      </c>
      <c r="K1560" s="15" t="s">
        <v>33</v>
      </c>
      <c r="L1560" s="6" t="s">
        <v>116</v>
      </c>
    </row>
    <row r="1561" spans="2:12" ht="60">
      <c r="B1561" s="5">
        <v>801116</v>
      </c>
      <c r="C1561" s="15" t="s">
        <v>767</v>
      </c>
      <c r="D1561" s="15" t="s">
        <v>77</v>
      </c>
      <c r="E1561" s="15" t="s">
        <v>87</v>
      </c>
      <c r="F1561" s="15" t="s">
        <v>92</v>
      </c>
      <c r="G1561" s="15" t="s">
        <v>98</v>
      </c>
      <c r="H1561" s="15">
        <v>16016000</v>
      </c>
      <c r="I1561" s="15">
        <v>16016000</v>
      </c>
      <c r="J1561" s="15" t="s">
        <v>32</v>
      </c>
      <c r="K1561" s="15" t="s">
        <v>33</v>
      </c>
      <c r="L1561" s="6" t="s">
        <v>116</v>
      </c>
    </row>
    <row r="1562" spans="2:12" ht="60">
      <c r="B1562" s="5">
        <v>801116</v>
      </c>
      <c r="C1562" s="15" t="s">
        <v>767</v>
      </c>
      <c r="D1562" s="15" t="s">
        <v>77</v>
      </c>
      <c r="E1562" s="15" t="s">
        <v>87</v>
      </c>
      <c r="F1562" s="15" t="s">
        <v>92</v>
      </c>
      <c r="G1562" s="15" t="s">
        <v>98</v>
      </c>
      <c r="H1562" s="15">
        <v>16016000</v>
      </c>
      <c r="I1562" s="15">
        <v>16016000</v>
      </c>
      <c r="J1562" s="15" t="s">
        <v>32</v>
      </c>
      <c r="K1562" s="15" t="s">
        <v>33</v>
      </c>
      <c r="L1562" s="6" t="s">
        <v>116</v>
      </c>
    </row>
    <row r="1563" spans="2:12" ht="60">
      <c r="B1563" s="5">
        <v>801116</v>
      </c>
      <c r="C1563" s="15" t="s">
        <v>767</v>
      </c>
      <c r="D1563" s="15" t="s">
        <v>77</v>
      </c>
      <c r="E1563" s="15" t="s">
        <v>87</v>
      </c>
      <c r="F1563" s="15" t="s">
        <v>92</v>
      </c>
      <c r="G1563" s="15" t="s">
        <v>98</v>
      </c>
      <c r="H1563" s="15">
        <v>16016000</v>
      </c>
      <c r="I1563" s="15">
        <v>16016000</v>
      </c>
      <c r="J1563" s="15" t="s">
        <v>32</v>
      </c>
      <c r="K1563" s="15" t="s">
        <v>33</v>
      </c>
      <c r="L1563" s="6" t="s">
        <v>116</v>
      </c>
    </row>
    <row r="1564" spans="2:12" ht="75">
      <c r="B1564" s="5">
        <v>801116</v>
      </c>
      <c r="C1564" s="15" t="s">
        <v>769</v>
      </c>
      <c r="D1564" s="15" t="s">
        <v>77</v>
      </c>
      <c r="E1564" s="15" t="s">
        <v>87</v>
      </c>
      <c r="F1564" s="15" t="s">
        <v>92</v>
      </c>
      <c r="G1564" s="15" t="s">
        <v>98</v>
      </c>
      <c r="H1564" s="15">
        <v>8008000</v>
      </c>
      <c r="I1564" s="15">
        <v>8008000</v>
      </c>
      <c r="J1564" s="15" t="s">
        <v>32</v>
      </c>
      <c r="K1564" s="15" t="s">
        <v>33</v>
      </c>
      <c r="L1564" s="6" t="s">
        <v>116</v>
      </c>
    </row>
    <row r="1565" spans="2:12" ht="75">
      <c r="B1565" s="5">
        <v>801116</v>
      </c>
      <c r="C1565" s="15" t="s">
        <v>769</v>
      </c>
      <c r="D1565" s="15" t="s">
        <v>77</v>
      </c>
      <c r="E1565" s="15" t="s">
        <v>87</v>
      </c>
      <c r="F1565" s="15" t="s">
        <v>92</v>
      </c>
      <c r="G1565" s="15" t="s">
        <v>98</v>
      </c>
      <c r="H1565" s="15">
        <v>8008000</v>
      </c>
      <c r="I1565" s="15">
        <v>8008000</v>
      </c>
      <c r="J1565" s="15" t="s">
        <v>32</v>
      </c>
      <c r="K1565" s="15" t="s">
        <v>33</v>
      </c>
      <c r="L1565" s="6" t="s">
        <v>116</v>
      </c>
    </row>
    <row r="1566" spans="2:12" ht="75">
      <c r="B1566" s="5">
        <v>801116</v>
      </c>
      <c r="C1566" s="15" t="s">
        <v>769</v>
      </c>
      <c r="D1566" s="15" t="s">
        <v>77</v>
      </c>
      <c r="E1566" s="15" t="s">
        <v>87</v>
      </c>
      <c r="F1566" s="15" t="s">
        <v>92</v>
      </c>
      <c r="G1566" s="15" t="s">
        <v>98</v>
      </c>
      <c r="H1566" s="15">
        <v>8008000</v>
      </c>
      <c r="I1566" s="15">
        <v>8008000</v>
      </c>
      <c r="J1566" s="15" t="s">
        <v>32</v>
      </c>
      <c r="K1566" s="15" t="s">
        <v>33</v>
      </c>
      <c r="L1566" s="6" t="s">
        <v>116</v>
      </c>
    </row>
    <row r="1567" spans="2:12" ht="60">
      <c r="B1567" s="5">
        <v>801116</v>
      </c>
      <c r="C1567" s="15" t="s">
        <v>770</v>
      </c>
      <c r="D1567" s="15" t="s">
        <v>77</v>
      </c>
      <c r="E1567" s="15" t="s">
        <v>87</v>
      </c>
      <c r="F1567" s="15" t="s">
        <v>92</v>
      </c>
      <c r="G1567" s="15" t="s">
        <v>98</v>
      </c>
      <c r="H1567" s="15">
        <f>12584000-3432000</f>
        <v>9152000</v>
      </c>
      <c r="I1567" s="15">
        <f>12584000-3432000</f>
        <v>9152000</v>
      </c>
      <c r="J1567" s="15" t="s">
        <v>32</v>
      </c>
      <c r="K1567" s="15" t="s">
        <v>33</v>
      </c>
      <c r="L1567" s="6" t="s">
        <v>116</v>
      </c>
    </row>
    <row r="1568" spans="2:12" ht="60">
      <c r="B1568" s="5">
        <v>801116</v>
      </c>
      <c r="C1568" s="15" t="s">
        <v>770</v>
      </c>
      <c r="D1568" s="15" t="s">
        <v>77</v>
      </c>
      <c r="E1568" s="15" t="s">
        <v>87</v>
      </c>
      <c r="F1568" s="15" t="s">
        <v>92</v>
      </c>
      <c r="G1568" s="15" t="s">
        <v>98</v>
      </c>
      <c r="H1568" s="15">
        <v>12584000</v>
      </c>
      <c r="I1568" s="15">
        <v>12584000</v>
      </c>
      <c r="J1568" s="15" t="s">
        <v>32</v>
      </c>
      <c r="K1568" s="15" t="s">
        <v>33</v>
      </c>
      <c r="L1568" s="6" t="s">
        <v>116</v>
      </c>
    </row>
    <row r="1569" spans="2:12" ht="60">
      <c r="B1569" s="5">
        <v>801116</v>
      </c>
      <c r="C1569" s="15" t="s">
        <v>770</v>
      </c>
      <c r="D1569" s="15" t="s">
        <v>77</v>
      </c>
      <c r="E1569" s="15" t="s">
        <v>87</v>
      </c>
      <c r="F1569" s="15" t="s">
        <v>92</v>
      </c>
      <c r="G1569" s="15" t="s">
        <v>98</v>
      </c>
      <c r="H1569" s="15">
        <v>12584000</v>
      </c>
      <c r="I1569" s="15">
        <v>12584000</v>
      </c>
      <c r="J1569" s="15" t="s">
        <v>32</v>
      </c>
      <c r="K1569" s="15" t="s">
        <v>33</v>
      </c>
      <c r="L1569" s="6" t="s">
        <v>116</v>
      </c>
    </row>
    <row r="1570" spans="2:12" ht="60">
      <c r="B1570" s="5">
        <v>801116</v>
      </c>
      <c r="C1570" s="15" t="s">
        <v>770</v>
      </c>
      <c r="D1570" s="15" t="s">
        <v>77</v>
      </c>
      <c r="E1570" s="15" t="s">
        <v>87</v>
      </c>
      <c r="F1570" s="15" t="s">
        <v>92</v>
      </c>
      <c r="G1570" s="15" t="s">
        <v>98</v>
      </c>
      <c r="H1570" s="15">
        <v>12584000</v>
      </c>
      <c r="I1570" s="15">
        <v>12584000</v>
      </c>
      <c r="J1570" s="15" t="s">
        <v>32</v>
      </c>
      <c r="K1570" s="15" t="s">
        <v>33</v>
      </c>
      <c r="L1570" s="6" t="s">
        <v>116</v>
      </c>
    </row>
    <row r="1571" spans="2:12" ht="135">
      <c r="B1571" s="5" t="s">
        <v>117</v>
      </c>
      <c r="C1571" s="15" t="s">
        <v>118</v>
      </c>
      <c r="D1571" s="15" t="s">
        <v>81</v>
      </c>
      <c r="E1571" s="15" t="s">
        <v>119</v>
      </c>
      <c r="F1571" s="15" t="s">
        <v>120</v>
      </c>
      <c r="G1571" s="15" t="s">
        <v>98</v>
      </c>
      <c r="H1571" s="15">
        <v>28816720</v>
      </c>
      <c r="I1571" s="15">
        <v>28816720</v>
      </c>
      <c r="J1571" s="15" t="s">
        <v>32</v>
      </c>
      <c r="K1571" s="15" t="s">
        <v>33</v>
      </c>
      <c r="L1571" s="6" t="s">
        <v>106</v>
      </c>
    </row>
    <row r="1572" spans="2:12" ht="60">
      <c r="B1572" s="5">
        <v>93141506</v>
      </c>
      <c r="C1572" s="15" t="s">
        <v>121</v>
      </c>
      <c r="D1572" s="15" t="s">
        <v>82</v>
      </c>
      <c r="E1572" s="15" t="s">
        <v>89</v>
      </c>
      <c r="F1572" s="15" t="s">
        <v>92</v>
      </c>
      <c r="G1572" s="15" t="s">
        <v>98</v>
      </c>
      <c r="H1572" s="15">
        <v>64681916</v>
      </c>
      <c r="I1572" s="15">
        <v>64681916</v>
      </c>
      <c r="J1572" s="15" t="s">
        <v>32</v>
      </c>
      <c r="K1572" s="15" t="s">
        <v>33</v>
      </c>
      <c r="L1572" s="6" t="s">
        <v>106</v>
      </c>
    </row>
    <row r="1573" spans="2:12" ht="90">
      <c r="B1573" s="5">
        <v>86101705</v>
      </c>
      <c r="C1573" s="15" t="s">
        <v>122</v>
      </c>
      <c r="D1573" s="15" t="s">
        <v>80</v>
      </c>
      <c r="E1573" s="15" t="s">
        <v>91</v>
      </c>
      <c r="F1573" s="15" t="s">
        <v>123</v>
      </c>
      <c r="G1573" s="15" t="s">
        <v>98</v>
      </c>
      <c r="H1573" s="15">
        <v>11852277</v>
      </c>
      <c r="I1573" s="15">
        <v>11852277</v>
      </c>
      <c r="J1573" s="15" t="s">
        <v>32</v>
      </c>
      <c r="K1573" s="15" t="s">
        <v>33</v>
      </c>
      <c r="L1573" s="6" t="s">
        <v>106</v>
      </c>
    </row>
    <row r="1574" spans="2:12" ht="75">
      <c r="B1574" s="5" t="s">
        <v>124</v>
      </c>
      <c r="C1574" s="15" t="s">
        <v>125</v>
      </c>
      <c r="D1574" s="15" t="s">
        <v>80</v>
      </c>
      <c r="E1574" s="15" t="s">
        <v>86</v>
      </c>
      <c r="F1574" s="15" t="s">
        <v>123</v>
      </c>
      <c r="G1574" s="15" t="s">
        <v>98</v>
      </c>
      <c r="H1574" s="15">
        <v>19031919</v>
      </c>
      <c r="I1574" s="15">
        <v>19031919</v>
      </c>
      <c r="J1574" s="15" t="s">
        <v>32</v>
      </c>
      <c r="K1574" s="15" t="s">
        <v>33</v>
      </c>
      <c r="L1574" s="6" t="s">
        <v>106</v>
      </c>
    </row>
    <row r="1575" spans="2:12" ht="60">
      <c r="B1575" s="5">
        <v>80111601</v>
      </c>
      <c r="C1575" s="15" t="s">
        <v>126</v>
      </c>
      <c r="D1575" s="15" t="s">
        <v>127</v>
      </c>
      <c r="E1575" s="15" t="s">
        <v>128</v>
      </c>
      <c r="F1575" s="15" t="s">
        <v>92</v>
      </c>
      <c r="G1575" s="15" t="s">
        <v>98</v>
      </c>
      <c r="H1575" s="15">
        <v>28800000</v>
      </c>
      <c r="I1575" s="15">
        <v>28800000</v>
      </c>
      <c r="J1575" s="15" t="s">
        <v>32</v>
      </c>
      <c r="K1575" s="15" t="s">
        <v>33</v>
      </c>
      <c r="L1575" s="6" t="s">
        <v>106</v>
      </c>
    </row>
    <row r="1576" spans="2:12" ht="75">
      <c r="B1576" s="5">
        <v>80111601</v>
      </c>
      <c r="C1576" s="15" t="s">
        <v>129</v>
      </c>
      <c r="D1576" s="15" t="s">
        <v>76</v>
      </c>
      <c r="E1576" s="15" t="s">
        <v>130</v>
      </c>
      <c r="F1576" s="15" t="s">
        <v>92</v>
      </c>
      <c r="G1576" s="15" t="s">
        <v>98</v>
      </c>
      <c r="H1576" s="15">
        <v>27500000</v>
      </c>
      <c r="I1576" s="15">
        <v>27500000</v>
      </c>
      <c r="J1576" s="15" t="s">
        <v>32</v>
      </c>
      <c r="K1576" s="15" t="s">
        <v>33</v>
      </c>
      <c r="L1576" s="6" t="s">
        <v>106</v>
      </c>
    </row>
    <row r="1577" spans="2:12" ht="45">
      <c r="B1577" s="5">
        <v>80111601</v>
      </c>
      <c r="C1577" s="15" t="s">
        <v>131</v>
      </c>
      <c r="D1577" s="15" t="s">
        <v>79</v>
      </c>
      <c r="E1577" s="15" t="s">
        <v>132</v>
      </c>
      <c r="F1577" s="15" t="s">
        <v>92</v>
      </c>
      <c r="G1577" s="15" t="s">
        <v>98</v>
      </c>
      <c r="H1577" s="15">
        <v>8800000</v>
      </c>
      <c r="I1577" s="15">
        <v>8800000</v>
      </c>
      <c r="J1577" s="15" t="s">
        <v>32</v>
      </c>
      <c r="K1577" s="15" t="s">
        <v>33</v>
      </c>
      <c r="L1577" s="6" t="s">
        <v>106</v>
      </c>
    </row>
    <row r="1578" spans="2:12" ht="60">
      <c r="B1578" s="5">
        <v>80111601</v>
      </c>
      <c r="C1578" s="15" t="s">
        <v>133</v>
      </c>
      <c r="D1578" s="15" t="s">
        <v>74</v>
      </c>
      <c r="E1578" s="15" t="s">
        <v>89</v>
      </c>
      <c r="F1578" s="15" t="s">
        <v>92</v>
      </c>
      <c r="G1578" s="15" t="s">
        <v>98</v>
      </c>
      <c r="H1578" s="15">
        <v>8000000</v>
      </c>
      <c r="I1578" s="15">
        <v>8000000</v>
      </c>
      <c r="J1578" s="15" t="s">
        <v>32</v>
      </c>
      <c r="K1578" s="15" t="s">
        <v>33</v>
      </c>
      <c r="L1578" s="6" t="s">
        <v>106</v>
      </c>
    </row>
    <row r="1579" spans="2:12" ht="60">
      <c r="B1579" s="5">
        <v>80111601</v>
      </c>
      <c r="C1579" s="15" t="s">
        <v>134</v>
      </c>
      <c r="D1579" s="15" t="s">
        <v>82</v>
      </c>
      <c r="E1579" s="15" t="s">
        <v>86</v>
      </c>
      <c r="F1579" s="15" t="s">
        <v>92</v>
      </c>
      <c r="G1579" s="15" t="s">
        <v>98</v>
      </c>
      <c r="H1579" s="15">
        <v>3300000</v>
      </c>
      <c r="I1579" s="15">
        <v>3300000</v>
      </c>
      <c r="J1579" s="15" t="s">
        <v>32</v>
      </c>
      <c r="K1579" s="15" t="s">
        <v>33</v>
      </c>
      <c r="L1579" s="6" t="s">
        <v>106</v>
      </c>
    </row>
    <row r="1580" spans="2:12" ht="60">
      <c r="B1580" s="5">
        <v>80111602</v>
      </c>
      <c r="C1580" s="15" t="s">
        <v>134</v>
      </c>
      <c r="D1580" s="15" t="s">
        <v>80</v>
      </c>
      <c r="E1580" s="15" t="s">
        <v>86</v>
      </c>
      <c r="F1580" s="15" t="s">
        <v>92</v>
      </c>
      <c r="G1580" s="15" t="s">
        <v>98</v>
      </c>
      <c r="H1580" s="15">
        <v>3300000</v>
      </c>
      <c r="I1580" s="15">
        <v>3300000</v>
      </c>
      <c r="J1580" s="15" t="s">
        <v>32</v>
      </c>
      <c r="K1580" s="15" t="s">
        <v>33</v>
      </c>
      <c r="L1580" s="6" t="s">
        <v>106</v>
      </c>
    </row>
    <row r="1581" spans="2:12" ht="45">
      <c r="B1581" s="5">
        <v>80111602</v>
      </c>
      <c r="C1581" s="15" t="s">
        <v>135</v>
      </c>
      <c r="D1581" s="15" t="s">
        <v>136</v>
      </c>
      <c r="E1581" s="15" t="s">
        <v>137</v>
      </c>
      <c r="F1581" s="15" t="s">
        <v>92</v>
      </c>
      <c r="G1581" s="15" t="s">
        <v>98</v>
      </c>
      <c r="H1581" s="15">
        <v>2500000</v>
      </c>
      <c r="I1581" s="15">
        <v>2500000</v>
      </c>
      <c r="J1581" s="15" t="s">
        <v>32</v>
      </c>
      <c r="K1581" s="15" t="s">
        <v>33</v>
      </c>
      <c r="L1581" s="6" t="s">
        <v>106</v>
      </c>
    </row>
    <row r="1582" spans="2:12" ht="75">
      <c r="B1582" s="5">
        <v>80111602</v>
      </c>
      <c r="C1582" s="15" t="s">
        <v>129</v>
      </c>
      <c r="D1582" s="15" t="s">
        <v>127</v>
      </c>
      <c r="E1582" s="15" t="s">
        <v>138</v>
      </c>
      <c r="F1582" s="15" t="s">
        <v>92</v>
      </c>
      <c r="G1582" s="15" t="s">
        <v>98</v>
      </c>
      <c r="H1582" s="15">
        <v>2500000</v>
      </c>
      <c r="I1582" s="15">
        <v>2500000</v>
      </c>
      <c r="J1582" s="15" t="s">
        <v>32</v>
      </c>
      <c r="K1582" s="15" t="s">
        <v>33</v>
      </c>
      <c r="L1582" s="6" t="s">
        <v>106</v>
      </c>
    </row>
    <row r="1583" spans="2:12" ht="60">
      <c r="B1583" s="5" t="s">
        <v>139</v>
      </c>
      <c r="C1583" s="15" t="s">
        <v>140</v>
      </c>
      <c r="D1583" s="15" t="s">
        <v>75</v>
      </c>
      <c r="E1583" s="15" t="s">
        <v>128</v>
      </c>
      <c r="F1583" s="15" t="s">
        <v>123</v>
      </c>
      <c r="G1583" s="15" t="s">
        <v>98</v>
      </c>
      <c r="H1583" s="15">
        <v>25000000</v>
      </c>
      <c r="I1583" s="15">
        <f>25000000</f>
        <v>25000000</v>
      </c>
      <c r="J1583" s="15" t="s">
        <v>32</v>
      </c>
      <c r="K1583" s="15" t="s">
        <v>33</v>
      </c>
      <c r="L1583" s="6" t="s">
        <v>106</v>
      </c>
    </row>
    <row r="1584" spans="2:12" ht="300">
      <c r="B1584" s="5" t="s">
        <v>141</v>
      </c>
      <c r="C1584" s="15" t="s">
        <v>142</v>
      </c>
      <c r="D1584" s="15" t="s">
        <v>78</v>
      </c>
      <c r="E1584" s="15" t="s">
        <v>128</v>
      </c>
      <c r="F1584" s="15" t="s">
        <v>143</v>
      </c>
      <c r="G1584" s="15" t="s">
        <v>98</v>
      </c>
      <c r="H1584" s="15">
        <v>120128875</v>
      </c>
      <c r="I1584" s="15">
        <v>120128875</v>
      </c>
      <c r="J1584" s="15" t="s">
        <v>32</v>
      </c>
      <c r="K1584" s="15" t="s">
        <v>33</v>
      </c>
      <c r="L1584" s="6" t="s">
        <v>106</v>
      </c>
    </row>
    <row r="1585" spans="2:12" ht="150">
      <c r="B1585" s="5" t="s">
        <v>144</v>
      </c>
      <c r="C1585" s="15" t="s">
        <v>145</v>
      </c>
      <c r="D1585" s="15" t="s">
        <v>75</v>
      </c>
      <c r="E1585" s="15" t="s">
        <v>146</v>
      </c>
      <c r="F1585" s="15" t="s">
        <v>143</v>
      </c>
      <c r="G1585" s="15" t="s">
        <v>98</v>
      </c>
      <c r="H1585" s="15">
        <v>581051777</v>
      </c>
      <c r="I1585" s="15">
        <v>581051777</v>
      </c>
      <c r="J1585" s="15" t="s">
        <v>32</v>
      </c>
      <c r="K1585" s="15" t="s">
        <v>33</v>
      </c>
      <c r="L1585" s="6" t="s">
        <v>106</v>
      </c>
    </row>
    <row r="1586" spans="2:12" ht="75">
      <c r="B1586" s="5" t="s">
        <v>147</v>
      </c>
      <c r="C1586" s="15" t="s">
        <v>148</v>
      </c>
      <c r="D1586" s="15" t="s">
        <v>83</v>
      </c>
      <c r="E1586" s="15" t="s">
        <v>128</v>
      </c>
      <c r="F1586" s="15" t="s">
        <v>120</v>
      </c>
      <c r="G1586" s="15" t="s">
        <v>98</v>
      </c>
      <c r="H1586" s="15">
        <v>73731747</v>
      </c>
      <c r="I1586" s="15">
        <v>73731747</v>
      </c>
      <c r="J1586" s="15" t="s">
        <v>32</v>
      </c>
      <c r="K1586" s="15" t="s">
        <v>33</v>
      </c>
      <c r="L1586" s="6" t="s">
        <v>106</v>
      </c>
    </row>
    <row r="1587" spans="2:12" ht="30">
      <c r="B1587" s="5">
        <v>83111603</v>
      </c>
      <c r="C1587" s="15" t="s">
        <v>149</v>
      </c>
      <c r="D1587" s="15" t="s">
        <v>127</v>
      </c>
      <c r="E1587" s="15" t="s">
        <v>128</v>
      </c>
      <c r="F1587" s="15" t="s">
        <v>92</v>
      </c>
      <c r="G1587" s="15" t="s">
        <v>98</v>
      </c>
      <c r="H1587" s="15">
        <f>17883535+7000000+10483200</f>
        <v>35366735</v>
      </c>
      <c r="I1587" s="15">
        <f>17883535+7000000+10483200</f>
        <v>35366735</v>
      </c>
      <c r="J1587" s="15" t="s">
        <v>32</v>
      </c>
      <c r="K1587" s="15" t="s">
        <v>33</v>
      </c>
      <c r="L1587" s="6" t="s">
        <v>106</v>
      </c>
    </row>
    <row r="1588" spans="2:12" ht="75">
      <c r="B1588" s="5">
        <v>92101501</v>
      </c>
      <c r="C1588" s="15" t="s">
        <v>150</v>
      </c>
      <c r="D1588" s="15" t="s">
        <v>75</v>
      </c>
      <c r="E1588" s="15" t="s">
        <v>128</v>
      </c>
      <c r="F1588" s="15" t="s">
        <v>96</v>
      </c>
      <c r="G1588" s="15" t="s">
        <v>98</v>
      </c>
      <c r="H1588" s="15">
        <v>3013577516</v>
      </c>
      <c r="I1588" s="15">
        <v>3013577516</v>
      </c>
      <c r="J1588" s="15" t="s">
        <v>32</v>
      </c>
      <c r="K1588" s="15" t="s">
        <v>33</v>
      </c>
      <c r="L1588" s="6" t="s">
        <v>106</v>
      </c>
    </row>
    <row r="1589" spans="2:12" ht="135">
      <c r="B1589" s="5" t="s">
        <v>151</v>
      </c>
      <c r="C1589" s="15" t="s">
        <v>152</v>
      </c>
      <c r="D1589" s="15" t="s">
        <v>75</v>
      </c>
      <c r="E1589" s="15" t="s">
        <v>128</v>
      </c>
      <c r="F1589" s="15" t="s">
        <v>96</v>
      </c>
      <c r="G1589" s="15" t="s">
        <v>98</v>
      </c>
      <c r="H1589" s="15">
        <v>1937468432</v>
      </c>
      <c r="I1589" s="15">
        <v>1937468432</v>
      </c>
      <c r="J1589" s="15" t="s">
        <v>32</v>
      </c>
      <c r="K1589" s="15" t="s">
        <v>33</v>
      </c>
      <c r="L1589" s="6" t="s">
        <v>106</v>
      </c>
    </row>
    <row r="1591" spans="2:4" ht="30">
      <c r="B1591" s="16" t="s">
        <v>34</v>
      </c>
      <c r="C1591"/>
      <c r="D1591"/>
    </row>
    <row r="1592" spans="2:4" ht="45">
      <c r="B1592" s="17" t="s">
        <v>22</v>
      </c>
      <c r="C1592" s="18" t="s">
        <v>35</v>
      </c>
      <c r="D1592" s="14" t="s">
        <v>31</v>
      </c>
    </row>
    <row r="1593" spans="2:4" ht="15">
      <c r="B1593" s="5"/>
      <c r="C1593" s="15"/>
      <c r="D1593" s="6"/>
    </row>
    <row r="1594" spans="2:4" ht="15">
      <c r="B1594" s="5"/>
      <c r="C1594" s="15"/>
      <c r="D1594" s="6"/>
    </row>
    <row r="1595" spans="2:4" ht="15">
      <c r="B1595" s="5"/>
      <c r="C1595" s="15"/>
      <c r="D1595" s="6"/>
    </row>
    <row r="1596" spans="2:4" ht="15">
      <c r="B1596" s="5"/>
      <c r="C1596" s="15"/>
      <c r="D1596" s="6"/>
    </row>
    <row r="1597" spans="2:4" ht="15">
      <c r="B1597" s="10"/>
      <c r="C1597" s="19"/>
      <c r="D1597" s="20"/>
    </row>
  </sheetData>
  <sheetProtection password="DEB6" sheet="1" objects="1" scenarios="1" selectLockedCells="1" selectUnlockedCells="1"/>
  <mergeCells count="2">
    <mergeCell ref="F5:I9"/>
    <mergeCell ref="F11:I15"/>
  </mergeCells>
  <dataValidations count="10">
    <dataValidation type="list" allowBlank="1" showInputMessage="1" showErrorMessage="1" sqref="F1291:F1293 F1285:F1286 F1275:F1276 F1296:F1297">
      <formula1>'PLAN ANUAL DE ADQUISICIONES'!#REF!</formula1>
    </dataValidation>
    <dataValidation type="list" allowBlank="1" showErrorMessage="1" sqref="F1202">
      <formula1>'PLAN ANUAL DE ADQUISICIONES'!#REF!</formula1>
      <formula2>0</formula2>
    </dataValidation>
    <dataValidation type="list" allowBlank="1" showErrorMessage="1" sqref="F1138:F1139 F1149">
      <formula1>'PLAN ANUAL DE ADQUISICIONES'!#REF!</formula1>
      <formula2>0</formula2>
    </dataValidation>
    <dataValidation type="list" allowBlank="1" showErrorMessage="1" sqref="F1043 F1213">
      <formula1>'PLAN ANUAL DE ADQUISICIONES'!#REF!</formula1>
      <formula2>0</formula2>
    </dataValidation>
    <dataValidation type="list" allowBlank="1" showInputMessage="1" showErrorMessage="1" sqref="F961 F1064:F1067 F1072:F1074 F1079:F1080">
      <formula1>'PLAN ANUAL DE ADQUISICIONES'!#REF!</formula1>
    </dataValidation>
    <dataValidation type="list" allowBlank="1" showInputMessage="1" showErrorMessage="1" sqref="F950 F1253:F1255 F1268 F1244:F1246 F1248:F1249 F1273 F1392">
      <formula1>'PLAN ANUAL DE ADQUISICIONES'!#REF!</formula1>
    </dataValidation>
    <dataValidation type="list" allowBlank="1" showInputMessage="1" showErrorMessage="1" sqref="F802:F803 F857">
      <formula1>'PLAN ANUAL DE ADQUISICIONES'!#REF!</formula1>
    </dataValidation>
    <dataValidation type="list" allowBlank="1" showInputMessage="1" showErrorMessage="1" sqref="F687">
      <formula1>'PLAN ANUAL DE ADQUISICIONES'!#REF!</formula1>
    </dataValidation>
    <dataValidation type="list" allowBlank="1" showErrorMessage="1" sqref="F399 F496:F498 F504 F632 F630 F659 F713:F715 F718 F690 F762 F997:F998 F1229 F1504">
      <formula1>'PLAN ANUAL DE ADQUISICIONES'!#REF!</formula1>
      <formula2>0</formula2>
    </dataValidation>
    <dataValidation type="list" allowBlank="1" showInputMessage="1" showErrorMessage="1" sqref="F19:F398 F1505:F1570 F1393:F1503 F1277:F1284 F1294:F1295 F1298:F1391 F1287:F1290 F1274 F1269:F1272 F1250:F1252 F1247 F1256:F1267 F1230:F1243 F1214:F1228 F1203:F1212 F1140:F1148 F1150:F1201 F1081:F1137 F1075:F1078 F1068:F1071 F1044:F1063 F999:F1042 F962:F996 F951:F960 F858:F949 F804:F856 F763:F801 F691:F712 F719:F761 F660:F686 F716:F717 F688:F689 F633:F658 F631 F505:F629 F499:F503 F400:F495">
      <formula1>'PLAN ANUAL DE ADQUISICIONES'!#REF!</formula1>
    </dataValidation>
  </dataValidations>
  <printOptions horizontalCentered="1" verticalCentered="1"/>
  <pageMargins left="0.31496062992125984" right="0.31496062992125984" top="0.35433070866141736" bottom="0.7480314960629921" header="0.5118110236220472" footer="0.5118110236220472"/>
  <pageSetup horizontalDpi="300" verticalDpi="300" orientation="landscape" paperSize="14"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migqui</dc:creator>
  <cp:keywords/>
  <dc:description/>
  <cp:lastModifiedBy>IDARTES</cp:lastModifiedBy>
  <cp:lastPrinted>2015-07-08T16:14:29Z</cp:lastPrinted>
  <dcterms:created xsi:type="dcterms:W3CDTF">2014-07-01T15:27:42Z</dcterms:created>
  <dcterms:modified xsi:type="dcterms:W3CDTF">2015-07-08T16:48:51Z</dcterms:modified>
  <cp:category/>
  <cp:version/>
  <cp:contentType/>
  <cp:contentStatus/>
</cp:coreProperties>
</file>